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846" windowWidth="12000" windowHeight="6885" activeTab="1"/>
  </bookViews>
  <sheets>
    <sheet name="2010-11" sheetId="1" r:id="rId1"/>
    <sheet name="Saving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et3">'[1]FORM-16'!#REF!</definedName>
    <definedName name="_MP1">'[2]entitlements'!#REF!</definedName>
    <definedName name="_NO3">#REF!</definedName>
    <definedName name="_NO5">#REF!</definedName>
    <definedName name="_NO7">#REF!</definedName>
    <definedName name="_qya3">#REF!</definedName>
    <definedName name="a">#REF!</definedName>
    <definedName name="aa">'[3]FORM-16'!#REF!</definedName>
    <definedName name="aaaa">'[4]FORM-16'!#REF!</definedName>
    <definedName name="aaaaaaaa">'[3]FORM-16'!#REF!</definedName>
    <definedName name="ac">'[3]FORM-16'!#REF!</definedName>
    <definedName name="adrga">#REF!</definedName>
    <definedName name="aertert">'[1]FORM-16'!#REF!</definedName>
    <definedName name="aet">'[2]entitlements'!#REF!</definedName>
    <definedName name="aet4t">'[1]FORM-16'!#REF!</definedName>
    <definedName name="aetga">#REF!</definedName>
    <definedName name="aetq4t">#REF!</definedName>
    <definedName name="aey">#REF!</definedName>
    <definedName name="AEY45AY">'[4]FORM-16'!#REF!</definedName>
    <definedName name="AEYA5Y">'[4]FORM-16'!#REF!</definedName>
    <definedName name="aeyae">'[5]FORM-16'!$B$1:$K$61</definedName>
    <definedName name="aeyAEY">'[4]FORM-16'!#REF!</definedName>
    <definedName name="AEYAY">'[4]FORM-16'!#REF!</definedName>
    <definedName name="AEYRAY">'[4]FORM-16'!#REF!</definedName>
    <definedName name="aeyrq">'[5]FORM-16'!$B$63:$K$135</definedName>
    <definedName name="aeyt">'[6]FORM-16'!$A$63:$J$135</definedName>
    <definedName name="AEYY">'[4]FORM-16'!#REF!</definedName>
    <definedName name="ag">#REF!</definedName>
    <definedName name="agea">'[2]entitlements'!#REF!</definedName>
    <definedName name="arey">'[3]FORM-16'!#REF!</definedName>
    <definedName name="areya">#REF!</definedName>
    <definedName name="arga">[7]!words</definedName>
    <definedName name="arhyae">#REF!</definedName>
    <definedName name="aryaey">[7]!words</definedName>
    <definedName name="asd">'[1]FORM-16'!#REF!</definedName>
    <definedName name="asegt">[8]!words</definedName>
    <definedName name="asg">'[3]FORM-16'!#REF!</definedName>
    <definedName name="atat">#REF!</definedName>
    <definedName name="awyY">#REF!</definedName>
    <definedName name="AY5Y">'[4]FORM-16'!#REF!</definedName>
    <definedName name="AYAY">'[4]FORM-16'!#REF!</definedName>
    <definedName name="AYHT">'[4]FORM-16'!#REF!</definedName>
    <definedName name="AYSEY">'[4]FORM-16'!#REF!</definedName>
    <definedName name="b">#REF!</definedName>
    <definedName name="bi">#REF!</definedName>
    <definedName name="da">'[3]FORM-16'!#REF!</definedName>
    <definedName name="db">'[3]FORM-16'!#REF!</definedName>
    <definedName name="dgae">#REF!</definedName>
    <definedName name="drgarhy">#REF!</definedName>
    <definedName name="dtu">'[1]FORM-16'!#REF!</definedName>
    <definedName name="dtyr">'[9]FORM-16'!$A$1:$J$61</definedName>
    <definedName name="eay">'[10]entitlements'!#REF!</definedName>
    <definedName name="ei">#REF!</definedName>
    <definedName name="eratret">'[1]FORM-16'!#REF!</definedName>
    <definedName name="erteat">'[1]FORM-16'!#REF!</definedName>
    <definedName name="ertet">'[1]FORM-16'!#REF!</definedName>
    <definedName name="eryq43y7">'[9]FORM-16'!$A$63:$J$135</definedName>
    <definedName name="et4twq">'[1]FORM-16'!#REF!</definedName>
    <definedName name="eta34t">'[1]FORM-16'!#REF!</definedName>
    <definedName name="etaet">'[1]FORM-16'!#REF!</definedName>
    <definedName name="etu">'[11]FORM-16'!$A$63:$J$135</definedName>
    <definedName name="EWGFEWg">#REF!</definedName>
    <definedName name="ewtew">'[2]entitlements'!#REF!</definedName>
    <definedName name="ewtr">#REF!</definedName>
    <definedName name="EY5Y">'[4]FORM-16'!#REF!</definedName>
    <definedName name="fd">'[2]entitlements'!#REF!</definedName>
    <definedName name="fwef">#REF!</definedName>
    <definedName name="ga">'[3]FORM-16'!#REF!</definedName>
    <definedName name="gb">'[3]FORM-16'!#REF!</definedName>
    <definedName name="gfjf">#REF!</definedName>
    <definedName name="GWEEygera">#REF!</definedName>
    <definedName name="ha">'[3]FORM-16'!#REF!</definedName>
    <definedName name="hardyg">'[3]FORM-16'!#REF!</definedName>
    <definedName name="hb">'[3]FORM-16'!#REF!</definedName>
    <definedName name="i">'[1]FORM-16'!#REF!</definedName>
    <definedName name="income">#REF!</definedName>
    <definedName name="INSTRUCT">#REF!</definedName>
    <definedName name="int">'[1]FORM-16'!#REF!</definedName>
    <definedName name="interest">'[1]FORM-16'!#REF!</definedName>
    <definedName name="iuw5i">#REF!</definedName>
    <definedName name="ja">#REF!</definedName>
    <definedName name="jb">#REF!</definedName>
    <definedName name="k" localSheetId="1">'[15]Form 16'!$B$63:$K$121</definedName>
    <definedName name="k">'[12]Form 16'!$B$63:$K$121</definedName>
    <definedName name="ka">'[3]FORM-16'!#REF!</definedName>
    <definedName name="kb">'[3]FORM-16'!#REF!</definedName>
    <definedName name="LETTER">#REF!</definedName>
    <definedName name="LOCAL">#REF!</definedName>
    <definedName name="mp" localSheetId="1">'[16]entitlements'!#REF!</definedName>
    <definedName name="mp">'[13]entitlements'!#REF!</definedName>
    <definedName name="PAGE">#REF!</definedName>
    <definedName name="PAGE1">#REF!</definedName>
    <definedName name="PAGE10">#REF!</definedName>
    <definedName name="PAGE11">#REF!</definedName>
    <definedName name="PAGE12">#REF!</definedName>
    <definedName name="PAGE2">#REF!</definedName>
    <definedName name="PAGE3">#REF!</definedName>
    <definedName name="PAGE4">#REF!</definedName>
    <definedName name="PAGE5">#REF!</definedName>
    <definedName name="PAGE6">#REF!</definedName>
    <definedName name="PAGE7">#REF!</definedName>
    <definedName name="PAGE8">#REF!</definedName>
    <definedName name="PAGE9">#REF!</definedName>
    <definedName name="_xlnm.Print_Area" localSheetId="1">'Savings'!$A$1:$E$67</definedName>
    <definedName name="qregt3yg">#REF!</definedName>
    <definedName name="QUARTER1">#REF!</definedName>
    <definedName name="QUARTER2">#REF!</definedName>
    <definedName name="QUARTER3">#REF!</definedName>
    <definedName name="QUARTER4">#REF!</definedName>
    <definedName name="qwerrt">#REF!</definedName>
    <definedName name="RAEYAEY">'[4]FORM-16'!#REF!</definedName>
    <definedName name="rdteqt">'[1]FORM-16'!#REF!</definedName>
    <definedName name="rsaya">[14]!words</definedName>
    <definedName name="rtert">'[1]FORM-16'!#REF!</definedName>
    <definedName name="ry">'[6]FORM-16'!$A$1:$J$61</definedName>
    <definedName name="sa">'[3]FORM-16'!#REF!</definedName>
    <definedName name="sary">'[11]FORM-16'!$A$1:$J$61</definedName>
    <definedName name="sb">'[3]FORM-16'!#REF!</definedName>
    <definedName name="sdtdf">'[1]FORM-16'!#REF!</definedName>
    <definedName name="seyya">'[3]FORM-16'!#REF!</definedName>
    <definedName name="sft">#REF!</definedName>
    <definedName name="sh">#REF!</definedName>
    <definedName name="srdy">'[3]FORM-16'!#REF!</definedName>
    <definedName name="sreya">'[3]FORM-16'!#REF!</definedName>
    <definedName name="srty">'[3]FORM-16'!#REF!</definedName>
    <definedName name="sTFg">'[2]entitlements'!#REF!</definedName>
    <definedName name="surtu">#REF!</definedName>
    <definedName name="syas">'[3]FORM-16'!#REF!</definedName>
    <definedName name="szg">#REF!</definedName>
    <definedName name="t">'[6]FORM-16'!$A$63:$J$135</definedName>
    <definedName name="tax">#REF!</definedName>
    <definedName name="tens">#REF!</definedName>
    <definedName name="TOTAL">#REF!</definedName>
    <definedName name="tou">#REF!</definedName>
    <definedName name="trdut">'[1]FORM-16'!#REF!</definedName>
    <definedName name="trsy">'[3]FORM-16'!#REF!</definedName>
    <definedName name="units">#REF!</definedName>
    <definedName name="USDOLLARS">#REF!</definedName>
    <definedName name="w5y">#REF!</definedName>
    <definedName name="wa">'[3]FORM-16'!#REF!</definedName>
    <definedName name="wat">'[6]FORM-16'!$A$1:$J$61</definedName>
    <definedName name="wb">'[3]FORM-16'!#REF!</definedName>
    <definedName name="wetw">#REF!</definedName>
    <definedName name="words">[7]!words</definedName>
    <definedName name="xxxx">#REF!</definedName>
    <definedName name="xyz">#REF!</definedName>
    <definedName name="ya5y">[14]!words</definedName>
    <definedName name="YEARLOCAL">#REF!</definedName>
    <definedName name="Yes" localSheetId="1">#REF!</definedName>
    <definedName name="Yes">'2010-11'!$D$76</definedName>
    <definedName name="ytruy">'[1]FORM-16'!#REF!</definedName>
    <definedName name="z">#REF!</definedName>
    <definedName name="zfgha">#REF!</definedName>
  </definedNames>
  <calcPr fullCalcOnLoad="1"/>
</workbook>
</file>

<file path=xl/sharedStrings.xml><?xml version="1.0" encoding="utf-8"?>
<sst xmlns="http://schemas.openxmlformats.org/spreadsheetml/2006/main" count="189" uniqueCount="148">
  <si>
    <t>Number of children</t>
  </si>
  <si>
    <t>Salary Breakup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</si>
  <si>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</si>
  <si>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</si>
  <si>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</si>
  <si>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</si>
  <si>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</si>
  <si>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</si>
  <si>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</si>
  <si>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</si>
  <si>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</si>
  <si>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</si>
  <si>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</si>
  <si>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</si>
  <si>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</t>
  </si>
  <si>
    <t>Leave Encashment</t>
  </si>
  <si>
    <t>Medical Reimbursement</t>
  </si>
  <si>
    <t>Food Coupons</t>
  </si>
  <si>
    <t>Telephone Reimbursements</t>
  </si>
  <si>
    <t>Actual Rent paid as per rent receipts</t>
  </si>
  <si>
    <t>HRA Exemption</t>
  </si>
  <si>
    <t>Child Education Allowance</t>
  </si>
  <si>
    <t>Balance Salary</t>
  </si>
  <si>
    <t>Professional Tax</t>
  </si>
  <si>
    <t>Net Taxable Salary</t>
  </si>
  <si>
    <t>Any other Income</t>
  </si>
  <si>
    <t>Gross Total Income</t>
  </si>
  <si>
    <t>Deductions under chapter VIA</t>
  </si>
  <si>
    <t xml:space="preserve"> </t>
  </si>
  <si>
    <t>Total Income</t>
  </si>
  <si>
    <t>Total Income rounded off</t>
  </si>
  <si>
    <t>Employee's contribution to PF</t>
  </si>
  <si>
    <t>Housing Loan Principal repayment</t>
  </si>
  <si>
    <t>Monthly Deductions from salary</t>
  </si>
  <si>
    <t>Car Reimbursement</t>
  </si>
  <si>
    <t>Employee's PF Contribution</t>
  </si>
  <si>
    <t>Total of Section 80C</t>
  </si>
  <si>
    <t>Pension Fund (80 CCC)</t>
  </si>
  <si>
    <t>Education Cess @ 3%</t>
  </si>
  <si>
    <t>Arrears</t>
  </si>
  <si>
    <t>Internet Expense</t>
  </si>
  <si>
    <t>Driver Salary</t>
  </si>
  <si>
    <t>Employer's PF Contribution</t>
  </si>
  <si>
    <t>Total Tax as per Consolidation Sheet:</t>
  </si>
  <si>
    <t>PARTICULARS</t>
  </si>
  <si>
    <t>%</t>
  </si>
  <si>
    <t>ADVANCE TAX SCHEDULE</t>
  </si>
  <si>
    <t>http://www.PankajBatra.com</t>
  </si>
  <si>
    <t>Gifts From Non-Relatives</t>
  </si>
  <si>
    <t>Gifts From Relatives</t>
  </si>
  <si>
    <t>Age</t>
  </si>
  <si>
    <t>Non-Taxable Allowances</t>
  </si>
  <si>
    <t>Home Loan Interest Component</t>
  </si>
  <si>
    <t>TOTAL INCOME</t>
  </si>
  <si>
    <t>Gratuity</t>
  </si>
  <si>
    <t>Female</t>
  </si>
  <si>
    <t>Male</t>
  </si>
  <si>
    <t>Gender</t>
  </si>
  <si>
    <t>Non-Metro City</t>
  </si>
  <si>
    <t>Metro City</t>
  </si>
  <si>
    <t>Place of Residence</t>
  </si>
  <si>
    <t>On loan and Self Occupied</t>
  </si>
  <si>
    <t>On loan but Rented out</t>
  </si>
  <si>
    <t>House and Loan Status</t>
  </si>
  <si>
    <t>Performance Incentive/Bonus</t>
  </si>
  <si>
    <t>House Rent Allowance (HRA)</t>
  </si>
  <si>
    <t>Basic Salary</t>
  </si>
  <si>
    <t>Leave Travel Allowance (LTA)</t>
  </si>
  <si>
    <t>Periodical Journals</t>
  </si>
  <si>
    <t>Exemptions</t>
  </si>
  <si>
    <t>Other Eligible Investments</t>
  </si>
  <si>
    <t>Donations - 80G (100 % deductions)</t>
  </si>
  <si>
    <t>Donations - 80G (50 % deductions)</t>
  </si>
  <si>
    <t>Grade/Special/Management/Supplemementary Allowance</t>
  </si>
  <si>
    <t>Deduction for company provided transport</t>
  </si>
  <si>
    <t>Deduction towards company provided medical insurance</t>
  </si>
  <si>
    <t>Deduction towards State Labour welfare Fund (LWF)</t>
  </si>
  <si>
    <t>Deduction towards company provided Group Term insurance</t>
  </si>
  <si>
    <t>Savings for Tax</t>
  </si>
  <si>
    <t>GROSS TOTAL</t>
  </si>
  <si>
    <t>PPF Investments</t>
  </si>
  <si>
    <t>NPS Investments</t>
  </si>
  <si>
    <t>Insurance Policies Premium payments</t>
  </si>
  <si>
    <t>Mutual Fund investments</t>
  </si>
  <si>
    <t>Long Term infra bonds investment</t>
  </si>
  <si>
    <t>Life Insurance Premium payment</t>
  </si>
  <si>
    <t>Children Tution Fees paid</t>
  </si>
  <si>
    <t>Tax saving Fixed Deposit for 5 yrs. or more</t>
  </si>
  <si>
    <t>Dearness allowance (DA)</t>
  </si>
  <si>
    <t>Medical Reimbursement receipts submitted</t>
  </si>
  <si>
    <t>LTA receipt submitted</t>
  </si>
  <si>
    <t>Telephone Reimbursement receipts submitted</t>
  </si>
  <si>
    <t>Car Expenses Reimbursement receipts submitted</t>
  </si>
  <si>
    <t>Internet expense receipts submitted</t>
  </si>
  <si>
    <t>Driver Salary receipts submitted</t>
  </si>
  <si>
    <t>Other Reimbursement receipts submitted</t>
  </si>
  <si>
    <t>House Rent Income (income from house property)</t>
  </si>
  <si>
    <t>`</t>
  </si>
  <si>
    <t>National Savings Certificate (NSC) deposit</t>
  </si>
  <si>
    <t>National Service Scheme (NSS) deposit</t>
  </si>
  <si>
    <t>Senior Citizen Savings Scheme (SCSS) deposit</t>
  </si>
  <si>
    <t>NSC investments</t>
  </si>
  <si>
    <t>NSS Investments</t>
  </si>
  <si>
    <t>SCSS investments</t>
  </si>
  <si>
    <t>Tax saving Fixed deposits for 5 yrs.</t>
  </si>
  <si>
    <t>Pension Fund (80 CCC) investments</t>
  </si>
  <si>
    <t>Parents below 60 years</t>
  </si>
  <si>
    <t>Parents above 60 years</t>
  </si>
  <si>
    <t>80D (Medical insurance premium for Parents)</t>
  </si>
  <si>
    <t>80D (Medical insurance premium for Self and/or Family)</t>
  </si>
  <si>
    <t>80DD (Maintainence of depandant disabled)</t>
  </si>
  <si>
    <t>80DDB (Medical treatment for specific diseases)</t>
  </si>
  <si>
    <t>With Severe Disability</t>
  </si>
  <si>
    <t>Without Severe Disability</t>
  </si>
  <si>
    <t>Patient Below 65 years</t>
  </si>
  <si>
    <t>Patient Above 65 years</t>
  </si>
  <si>
    <t>New pension scheme (NPS) Deposit 80CCD</t>
  </si>
  <si>
    <t>Availing both HRA and Home loan exemption</t>
  </si>
  <si>
    <t>Availing Only Home loan exemption</t>
  </si>
  <si>
    <t>Availing Only HRA Benefit</t>
  </si>
  <si>
    <t>Post Office/Tax saving Bonds investments</t>
  </si>
  <si>
    <t>Other income (Bank account/NSC/Post Office/SCSS Interest)</t>
  </si>
  <si>
    <t>Payable</t>
  </si>
  <si>
    <t>Paid</t>
  </si>
  <si>
    <t>Difference</t>
  </si>
  <si>
    <t>Income Tax Calculator F.Y. 2010-11</t>
  </si>
  <si>
    <t>Have a Question? Ask it here: http://www.SocialFinance.in</t>
  </si>
  <si>
    <t>Transport/Conveyence Allowance</t>
  </si>
  <si>
    <t>Transport/Conv. Allowance</t>
  </si>
  <si>
    <t>Income Tax on Total Income</t>
  </si>
  <si>
    <t>Income tax including education cess</t>
  </si>
  <si>
    <t>TDS (Tax deducted at source)</t>
  </si>
  <si>
    <t>Pending Tax Payable</t>
  </si>
  <si>
    <t>Deduction towards Leave availed</t>
  </si>
  <si>
    <t>In Hand Salary</t>
  </si>
  <si>
    <t>In Hand Salary without reimbursments</t>
  </si>
  <si>
    <t>Total Income in this year</t>
  </si>
  <si>
    <t>Payable upto 15th June, 2010</t>
  </si>
  <si>
    <t>Payable upto 15th September, 2010</t>
  </si>
  <si>
    <t>Payable upto 15th December, 2010</t>
  </si>
  <si>
    <t>Payable upto 15th March, 2011</t>
  </si>
  <si>
    <t>Equity Tax saver Mutual Funds - ELSS</t>
  </si>
  <si>
    <t>Investment/Bills Details</t>
  </si>
  <si>
    <t>80E (Interest paid on Higher Education Loan)</t>
  </si>
  <si>
    <t>80U (Handicapped person/Perm. Disability)</t>
  </si>
  <si>
    <t>Long Term Infra. Bonds (Section 80CCF)</t>
  </si>
  <si>
    <t>PPF (Public Provident Fund)</t>
  </si>
  <si>
    <t>Total Deduction under Sec. 80C &amp; 80CCC</t>
  </si>
</sst>
</file>

<file path=xl/styles.xml><?xml version="1.0" encoding="utf-8"?>
<styleSheet xmlns="http://schemas.openxmlformats.org/spreadsheetml/2006/main">
  <numFmts count="3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_);_(* \(#,##0\);_(* &quot;-&quot;??_);_(@_)"/>
    <numFmt numFmtId="181" formatCode="_(* #,##0.0_);_(* \(#,##0.0\);_(* &quot;-&quot;??_);_(@_)"/>
    <numFmt numFmtId="182" formatCode="0.0%"/>
    <numFmt numFmtId="183" formatCode="_(* #,##0.000_);_(* \(#,##0.000\);_(* &quot;-&quot;??_);_(@_)"/>
    <numFmt numFmtId="184" formatCode="#,##0.0"/>
    <numFmt numFmtId="185" formatCode="#,##0.000"/>
    <numFmt numFmtId="186" formatCode="_(* #,##0.0_);_(* \(#,##0.0\);_(* &quot;-&quot;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-* #,##0_-;\-* #,##0_-;_-* &quot;-&quot;??_-;_-@_-"/>
    <numFmt numFmtId="192" formatCode="[$-809]dd\ mmmm\ 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9"/>
      <name val="Arial Narrow"/>
      <family val="2"/>
    </font>
    <font>
      <sz val="12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8"/>
      <name val="Garamond"/>
      <family val="1"/>
    </font>
    <font>
      <b/>
      <sz val="12"/>
      <name val="Garamond"/>
      <family val="1"/>
    </font>
    <font>
      <b/>
      <sz val="9"/>
      <name val="Garamond"/>
      <family val="1"/>
    </font>
    <font>
      <sz val="9"/>
      <name val="Garamond"/>
      <family val="1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6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6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CCFF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4" fontId="0" fillId="0" borderId="0" xfId="0" applyNumberForma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4" fontId="0" fillId="0" borderId="0" xfId="0" applyNumberFormat="1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180" fontId="5" fillId="0" borderId="0" xfId="0" applyNumberFormat="1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/>
      <protection hidden="1"/>
    </xf>
    <xf numFmtId="0" fontId="6" fillId="0" borderId="0" xfId="0" applyFont="1" applyFill="1" applyAlignment="1" applyProtection="1">
      <alignment horizontal="center"/>
      <protection hidden="1"/>
    </xf>
    <xf numFmtId="180" fontId="6" fillId="0" borderId="0" xfId="42" applyNumberFormat="1" applyFont="1" applyFill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180" fontId="7" fillId="0" borderId="0" xfId="42" applyNumberFormat="1" applyFont="1" applyAlignment="1" applyProtection="1">
      <alignment/>
      <protection hidden="1"/>
    </xf>
    <xf numFmtId="4" fontId="3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 horizontal="right"/>
      <protection hidden="1"/>
    </xf>
    <xf numFmtId="17" fontId="8" fillId="0" borderId="0" xfId="0" applyNumberFormat="1" applyFont="1" applyAlignment="1" applyProtection="1">
      <alignment/>
      <protection hidden="1"/>
    </xf>
    <xf numFmtId="0" fontId="8" fillId="0" borderId="0" xfId="0" applyFont="1" applyAlignment="1" applyProtection="1">
      <alignment horizontal="right"/>
      <protection hidden="1"/>
    </xf>
    <xf numFmtId="191" fontId="8" fillId="33" borderId="10" xfId="45" applyNumberFormat="1" applyFont="1" applyFill="1" applyBorder="1" applyAlignment="1" applyProtection="1">
      <alignment/>
      <protection hidden="1"/>
    </xf>
    <xf numFmtId="191" fontId="8" fillId="0" borderId="0" xfId="45" applyNumberFormat="1" applyFont="1" applyFill="1" applyBorder="1" applyAlignment="1" applyProtection="1">
      <alignment/>
      <protection hidden="1"/>
    </xf>
    <xf numFmtId="191" fontId="8" fillId="34" borderId="10" xfId="45" applyNumberFormat="1" applyFont="1" applyFill="1" applyBorder="1" applyAlignment="1" applyProtection="1">
      <alignment/>
      <protection hidden="1"/>
    </xf>
    <xf numFmtId="191" fontId="8" fillId="35" borderId="10" xfId="45" applyNumberFormat="1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 vertical="center"/>
      <protection hidden="1"/>
    </xf>
    <xf numFmtId="180" fontId="5" fillId="0" borderId="11" xfId="42" applyNumberFormat="1" applyFont="1" applyFill="1" applyBorder="1" applyAlignment="1" applyProtection="1">
      <alignment/>
      <protection locked="0"/>
    </xf>
    <xf numFmtId="180" fontId="5" fillId="0" borderId="12" xfId="42" applyNumberFormat="1" applyFont="1" applyFill="1" applyBorder="1" applyAlignment="1" applyProtection="1">
      <alignment/>
      <protection locked="0"/>
    </xf>
    <xf numFmtId="180" fontId="5" fillId="0" borderId="13" xfId="42" applyNumberFormat="1" applyFont="1" applyFill="1" applyBorder="1" applyAlignment="1" applyProtection="1">
      <alignment/>
      <protection locked="0"/>
    </xf>
    <xf numFmtId="180" fontId="4" fillId="36" borderId="11" xfId="42" applyNumberFormat="1" applyFont="1" applyFill="1" applyBorder="1" applyAlignment="1" applyProtection="1">
      <alignment/>
      <protection hidden="1"/>
    </xf>
    <xf numFmtId="180" fontId="4" fillId="36" borderId="12" xfId="42" applyNumberFormat="1" applyFont="1" applyFill="1" applyBorder="1" applyAlignment="1" applyProtection="1">
      <alignment/>
      <protection hidden="1"/>
    </xf>
    <xf numFmtId="180" fontId="4" fillId="36" borderId="13" xfId="42" applyNumberFormat="1" applyFont="1" applyFill="1" applyBorder="1" applyAlignment="1" applyProtection="1">
      <alignment/>
      <protection hidden="1"/>
    </xf>
    <xf numFmtId="180" fontId="4" fillId="36" borderId="14" xfId="42" applyNumberFormat="1" applyFont="1" applyFill="1" applyBorder="1" applyAlignment="1" applyProtection="1">
      <alignment/>
      <protection hidden="1"/>
    </xf>
    <xf numFmtId="0" fontId="5" fillId="36" borderId="15" xfId="0" applyFont="1" applyFill="1" applyBorder="1" applyAlignment="1" applyProtection="1">
      <alignment/>
      <protection hidden="1"/>
    </xf>
    <xf numFmtId="4" fontId="5" fillId="36" borderId="0" xfId="0" applyNumberFormat="1" applyFont="1" applyFill="1" applyBorder="1" applyAlignment="1" applyProtection="1">
      <alignment/>
      <protection hidden="1"/>
    </xf>
    <xf numFmtId="180" fontId="5" fillId="36" borderId="0" xfId="42" applyNumberFormat="1" applyFont="1" applyFill="1" applyBorder="1" applyAlignment="1" applyProtection="1">
      <alignment/>
      <protection hidden="1"/>
    </xf>
    <xf numFmtId="0" fontId="13" fillId="9" borderId="16" xfId="0" applyFont="1" applyFill="1" applyBorder="1" applyAlignment="1" applyProtection="1">
      <alignment vertical="center"/>
      <protection hidden="1"/>
    </xf>
    <xf numFmtId="0" fontId="13" fillId="0" borderId="16" xfId="0" applyNumberFormat="1" applyFont="1" applyFill="1" applyBorder="1" applyAlignment="1" applyProtection="1">
      <alignment horizontal="center" vertical="center"/>
      <protection hidden="1" locked="0"/>
    </xf>
    <xf numFmtId="0" fontId="13" fillId="11" borderId="16" xfId="0" applyFont="1" applyFill="1" applyBorder="1" applyAlignment="1" applyProtection="1">
      <alignment vertical="center" wrapText="1"/>
      <protection hidden="1"/>
    </xf>
    <xf numFmtId="0" fontId="13" fillId="12" borderId="17" xfId="0" applyFont="1" applyFill="1" applyBorder="1" applyAlignment="1" applyProtection="1">
      <alignment vertical="center"/>
      <protection hidden="1"/>
    </xf>
    <xf numFmtId="0" fontId="13" fillId="19" borderId="18" xfId="0" applyFont="1" applyFill="1" applyBorder="1" applyAlignment="1" applyProtection="1">
      <alignment vertical="center"/>
      <protection hidden="1"/>
    </xf>
    <xf numFmtId="180" fontId="11" fillId="0" borderId="11" xfId="42" applyNumberFormat="1" applyFont="1" applyFill="1" applyBorder="1" applyAlignment="1" applyProtection="1">
      <alignment/>
      <protection locked="0"/>
    </xf>
    <xf numFmtId="4" fontId="14" fillId="36" borderId="0" xfId="0" applyNumberFormat="1" applyFont="1" applyFill="1" applyBorder="1" applyAlignment="1" applyProtection="1">
      <alignment/>
      <protection hidden="1"/>
    </xf>
    <xf numFmtId="180" fontId="14" fillId="36" borderId="0" xfId="42" applyNumberFormat="1" applyFont="1" applyFill="1" applyBorder="1" applyAlignment="1" applyProtection="1">
      <alignment/>
      <protection hidden="1"/>
    </xf>
    <xf numFmtId="180" fontId="14" fillId="0" borderId="16" xfId="42" applyNumberFormat="1" applyFont="1" applyFill="1" applyBorder="1" applyAlignment="1" applyProtection="1">
      <alignment/>
      <protection locked="0"/>
    </xf>
    <xf numFmtId="180" fontId="13" fillId="0" borderId="19" xfId="42" applyNumberFormat="1" applyFont="1" applyFill="1" applyBorder="1" applyAlignment="1" applyProtection="1">
      <alignment horizontal="center" wrapText="1"/>
      <protection locked="0"/>
    </xf>
    <xf numFmtId="180" fontId="14" fillId="36" borderId="16" xfId="42" applyNumberFormat="1" applyFont="1" applyFill="1" applyBorder="1" applyAlignment="1" applyProtection="1">
      <alignment horizontal="center" vertical="center"/>
      <protection hidden="1"/>
    </xf>
    <xf numFmtId="180" fontId="13" fillId="0" borderId="20" xfId="42" applyNumberFormat="1" applyFont="1" applyFill="1" applyBorder="1" applyAlignment="1" applyProtection="1">
      <alignment horizontal="center" wrapText="1"/>
      <protection locked="0"/>
    </xf>
    <xf numFmtId="180" fontId="13" fillId="0" borderId="12" xfId="42" applyNumberFormat="1" applyFont="1" applyFill="1" applyBorder="1" applyAlignment="1" applyProtection="1">
      <alignment horizontal="center" wrapText="1"/>
      <protection locked="0"/>
    </xf>
    <xf numFmtId="180" fontId="14" fillId="0" borderId="17" xfId="42" applyNumberFormat="1" applyFont="1" applyFill="1" applyBorder="1" applyAlignment="1" applyProtection="1">
      <alignment/>
      <protection locked="0"/>
    </xf>
    <xf numFmtId="180" fontId="14" fillId="0" borderId="12" xfId="42" applyNumberFormat="1" applyFont="1" applyFill="1" applyBorder="1" applyAlignment="1" applyProtection="1">
      <alignment/>
      <protection locked="0"/>
    </xf>
    <xf numFmtId="180" fontId="14" fillId="0" borderId="21" xfId="42" applyNumberFormat="1" applyFont="1" applyFill="1" applyBorder="1" applyAlignment="1" applyProtection="1">
      <alignment/>
      <protection locked="0"/>
    </xf>
    <xf numFmtId="0" fontId="13" fillId="0" borderId="0" xfId="0" applyFont="1" applyFill="1" applyAlignment="1" applyProtection="1">
      <alignment/>
      <protection hidden="1"/>
    </xf>
    <xf numFmtId="4" fontId="14" fillId="0" borderId="0" xfId="0" applyNumberFormat="1" applyFont="1" applyFill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180" fontId="14" fillId="0" borderId="0" xfId="42" applyNumberFormat="1" applyFont="1" applyAlignment="1" applyProtection="1">
      <alignment/>
      <protection hidden="1"/>
    </xf>
    <xf numFmtId="0" fontId="13" fillId="36" borderId="16" xfId="0" applyFont="1" applyFill="1" applyBorder="1" applyAlignment="1" applyProtection="1">
      <alignment/>
      <protection hidden="1"/>
    </xf>
    <xf numFmtId="3" fontId="14" fillId="36" borderId="0" xfId="0" applyNumberFormat="1" applyFont="1" applyFill="1" applyBorder="1" applyAlignment="1" applyProtection="1">
      <alignment/>
      <protection hidden="1"/>
    </xf>
    <xf numFmtId="0" fontId="13" fillId="36" borderId="22" xfId="0" applyFont="1" applyFill="1" applyBorder="1" applyAlignment="1" applyProtection="1">
      <alignment/>
      <protection hidden="1"/>
    </xf>
    <xf numFmtId="180" fontId="14" fillId="0" borderId="11" xfId="42" applyNumberFormat="1" applyFont="1" applyFill="1" applyBorder="1" applyAlignment="1" applyProtection="1">
      <alignment/>
      <protection locked="0"/>
    </xf>
    <xf numFmtId="180" fontId="14" fillId="0" borderId="12" xfId="42" applyNumberFormat="1" applyFont="1" applyFill="1" applyBorder="1" applyAlignment="1" applyProtection="1">
      <alignment/>
      <protection hidden="1"/>
    </xf>
    <xf numFmtId="180" fontId="13" fillId="36" borderId="12" xfId="42" applyNumberFormat="1" applyFont="1" applyFill="1" applyBorder="1" applyAlignment="1" applyProtection="1">
      <alignment/>
      <protection hidden="1"/>
    </xf>
    <xf numFmtId="180" fontId="13" fillId="36" borderId="21" xfId="42" applyNumberFormat="1" applyFont="1" applyFill="1" applyBorder="1" applyAlignment="1" applyProtection="1">
      <alignment/>
      <protection hidden="1"/>
    </xf>
    <xf numFmtId="180" fontId="14" fillId="0" borderId="23" xfId="42" applyNumberFormat="1" applyFont="1" applyFill="1" applyBorder="1" applyAlignment="1" applyProtection="1">
      <alignment/>
      <protection locked="0"/>
    </xf>
    <xf numFmtId="180" fontId="13" fillId="36" borderId="16" xfId="42" applyNumberFormat="1" applyFont="1" applyFill="1" applyBorder="1" applyAlignment="1" applyProtection="1">
      <alignment/>
      <protection hidden="1"/>
    </xf>
    <xf numFmtId="180" fontId="13" fillId="36" borderId="15" xfId="42" applyNumberFormat="1" applyFont="1" applyFill="1" applyBorder="1" applyAlignment="1" applyProtection="1">
      <alignment/>
      <protection hidden="1"/>
    </xf>
    <xf numFmtId="180" fontId="13" fillId="36" borderId="11" xfId="42" applyNumberFormat="1" applyFont="1" applyFill="1" applyBorder="1" applyAlignment="1" applyProtection="1">
      <alignment/>
      <protection hidden="1"/>
    </xf>
    <xf numFmtId="180" fontId="14" fillId="36" borderId="24" xfId="42" applyNumberFormat="1" applyFont="1" applyFill="1" applyBorder="1" applyAlignment="1" applyProtection="1">
      <alignment/>
      <protection hidden="1"/>
    </xf>
    <xf numFmtId="180" fontId="4" fillId="36" borderId="25" xfId="42" applyNumberFormat="1" applyFont="1" applyFill="1" applyBorder="1" applyAlignment="1" applyProtection="1">
      <alignment/>
      <protection hidden="1"/>
    </xf>
    <xf numFmtId="180" fontId="13" fillId="36" borderId="26" xfId="42" applyNumberFormat="1" applyFont="1" applyFill="1" applyBorder="1" applyAlignment="1" applyProtection="1">
      <alignment/>
      <protection hidden="1"/>
    </xf>
    <xf numFmtId="0" fontId="14" fillId="36" borderId="27" xfId="0" applyFont="1" applyFill="1" applyBorder="1" applyAlignment="1" applyProtection="1">
      <alignment/>
      <protection hidden="1"/>
    </xf>
    <xf numFmtId="0" fontId="13" fillId="5" borderId="12" xfId="0" applyFont="1" applyFill="1" applyBorder="1" applyAlignment="1" applyProtection="1">
      <alignment/>
      <protection hidden="1"/>
    </xf>
    <xf numFmtId="0" fontId="13" fillId="5" borderId="13" xfId="0" applyFont="1" applyFill="1" applyBorder="1" applyAlignment="1" applyProtection="1">
      <alignment/>
      <protection hidden="1"/>
    </xf>
    <xf numFmtId="0" fontId="13" fillId="5" borderId="28" xfId="0" applyFont="1" applyFill="1" applyBorder="1" applyAlignment="1" applyProtection="1">
      <alignment/>
      <protection hidden="1"/>
    </xf>
    <xf numFmtId="0" fontId="13" fillId="5" borderId="21" xfId="0" applyFont="1" applyFill="1" applyBorder="1" applyAlignment="1" applyProtection="1">
      <alignment vertical="center"/>
      <protection hidden="1"/>
    </xf>
    <xf numFmtId="0" fontId="13" fillId="5" borderId="12" xfId="0" applyFont="1" applyFill="1" applyBorder="1" applyAlignment="1" applyProtection="1">
      <alignment wrapText="1"/>
      <protection hidden="1"/>
    </xf>
    <xf numFmtId="180" fontId="13" fillId="5" borderId="12" xfId="42" applyNumberFormat="1" applyFont="1" applyFill="1" applyBorder="1" applyAlignment="1" applyProtection="1">
      <alignment/>
      <protection hidden="1"/>
    </xf>
    <xf numFmtId="180" fontId="13" fillId="5" borderId="21" xfId="42" applyNumberFormat="1" applyFont="1" applyFill="1" applyBorder="1" applyAlignment="1" applyProtection="1">
      <alignment/>
      <protection hidden="1"/>
    </xf>
    <xf numFmtId="180" fontId="13" fillId="5" borderId="23" xfId="42" applyNumberFormat="1" applyFont="1" applyFill="1" applyBorder="1" applyAlignment="1" applyProtection="1">
      <alignment/>
      <protection hidden="1"/>
    </xf>
    <xf numFmtId="180" fontId="13" fillId="5" borderId="29" xfId="42" applyNumberFormat="1" applyFont="1" applyFill="1" applyBorder="1" applyAlignment="1" applyProtection="1">
      <alignment/>
      <protection hidden="1"/>
    </xf>
    <xf numFmtId="180" fontId="13" fillId="36" borderId="20" xfId="42" applyNumberFormat="1" applyFont="1" applyFill="1" applyBorder="1" applyAlignment="1" applyProtection="1">
      <alignment/>
      <protection hidden="1"/>
    </xf>
    <xf numFmtId="180" fontId="13" fillId="36" borderId="30" xfId="42" applyNumberFormat="1" applyFont="1" applyFill="1" applyBorder="1" applyAlignment="1" applyProtection="1">
      <alignment/>
      <protection hidden="1"/>
    </xf>
    <xf numFmtId="180" fontId="13" fillId="36" borderId="19" xfId="42" applyNumberFormat="1" applyFont="1" applyFill="1" applyBorder="1" applyAlignment="1" applyProtection="1">
      <alignment/>
      <protection hidden="1"/>
    </xf>
    <xf numFmtId="180" fontId="14" fillId="36" borderId="26" xfId="42" applyNumberFormat="1" applyFont="1" applyFill="1" applyBorder="1" applyAlignment="1" applyProtection="1">
      <alignment/>
      <protection hidden="1"/>
    </xf>
    <xf numFmtId="180" fontId="14" fillId="36" borderId="30" xfId="42" applyNumberFormat="1" applyFont="1" applyFill="1" applyBorder="1" applyAlignment="1" applyProtection="1">
      <alignment/>
      <protection hidden="1"/>
    </xf>
    <xf numFmtId="180" fontId="13" fillId="36" borderId="31" xfId="42" applyNumberFormat="1" applyFont="1" applyFill="1" applyBorder="1" applyAlignment="1" applyProtection="1">
      <alignment/>
      <protection hidden="1"/>
    </xf>
    <xf numFmtId="0" fontId="13" fillId="36" borderId="15" xfId="0" applyFont="1" applyFill="1" applyBorder="1" applyAlignment="1" applyProtection="1">
      <alignment/>
      <protection hidden="1"/>
    </xf>
    <xf numFmtId="4" fontId="14" fillId="36" borderId="32" xfId="0" applyNumberFormat="1" applyFont="1" applyFill="1" applyBorder="1" applyAlignment="1" applyProtection="1">
      <alignment/>
      <protection hidden="1"/>
    </xf>
    <xf numFmtId="180" fontId="14" fillId="36" borderId="32" xfId="42" applyNumberFormat="1" applyFont="1" applyFill="1" applyBorder="1" applyAlignment="1" applyProtection="1">
      <alignment/>
      <protection hidden="1"/>
    </xf>
    <xf numFmtId="4" fontId="14" fillId="36" borderId="0" xfId="0" applyNumberFormat="1" applyFont="1" applyFill="1" applyAlignment="1" applyProtection="1">
      <alignment/>
      <protection hidden="1"/>
    </xf>
    <xf numFmtId="180" fontId="14" fillId="36" borderId="20" xfId="42" applyNumberFormat="1" applyFont="1" applyFill="1" applyBorder="1" applyAlignment="1" applyProtection="1">
      <alignment/>
      <protection hidden="1"/>
    </xf>
    <xf numFmtId="0" fontId="13" fillId="36" borderId="27" xfId="0" applyFont="1" applyFill="1" applyBorder="1" applyAlignment="1" applyProtection="1">
      <alignment/>
      <protection hidden="1"/>
    </xf>
    <xf numFmtId="0" fontId="13" fillId="5" borderId="21" xfId="0" applyFont="1" applyFill="1" applyBorder="1" applyAlignment="1" applyProtection="1">
      <alignment/>
      <protection hidden="1"/>
    </xf>
    <xf numFmtId="0" fontId="13" fillId="36" borderId="18" xfId="0" applyFont="1" applyFill="1" applyBorder="1" applyAlignment="1" applyProtection="1">
      <alignment/>
      <protection hidden="1"/>
    </xf>
    <xf numFmtId="0" fontId="13" fillId="36" borderId="33" xfId="0" applyFont="1" applyFill="1" applyBorder="1" applyAlignment="1" applyProtection="1">
      <alignment/>
      <protection hidden="1"/>
    </xf>
    <xf numFmtId="180" fontId="13" fillId="5" borderId="11" xfId="42" applyNumberFormat="1" applyFont="1" applyFill="1" applyBorder="1" applyAlignment="1" applyProtection="1">
      <alignment horizontal="left"/>
      <protection hidden="1"/>
    </xf>
    <xf numFmtId="4" fontId="14" fillId="36" borderId="24" xfId="0" applyNumberFormat="1" applyFont="1" applyFill="1" applyBorder="1" applyAlignment="1" applyProtection="1">
      <alignment/>
      <protection hidden="1"/>
    </xf>
    <xf numFmtId="4" fontId="14" fillId="36" borderId="20" xfId="0" applyNumberFormat="1" applyFont="1" applyFill="1" applyBorder="1" applyAlignment="1" applyProtection="1">
      <alignment/>
      <protection hidden="1"/>
    </xf>
    <xf numFmtId="4" fontId="14" fillId="36" borderId="26" xfId="0" applyNumberFormat="1" applyFont="1" applyFill="1" applyBorder="1" applyAlignment="1" applyProtection="1">
      <alignment/>
      <protection hidden="1"/>
    </xf>
    <xf numFmtId="4" fontId="14" fillId="36" borderId="30" xfId="0" applyNumberFormat="1" applyFont="1" applyFill="1" applyBorder="1" applyAlignment="1" applyProtection="1">
      <alignment/>
      <protection hidden="1"/>
    </xf>
    <xf numFmtId="0" fontId="13" fillId="5" borderId="16" xfId="0" applyFont="1" applyFill="1" applyBorder="1" applyAlignment="1" applyProtection="1">
      <alignment/>
      <protection hidden="1"/>
    </xf>
    <xf numFmtId="0" fontId="13" fillId="36" borderId="16" xfId="0" applyFont="1" applyFill="1" applyBorder="1" applyAlignment="1" applyProtection="1">
      <alignment horizontal="center"/>
      <protection hidden="1"/>
    </xf>
    <xf numFmtId="180" fontId="13" fillId="36" borderId="16" xfId="42" applyNumberFormat="1" applyFont="1" applyFill="1" applyBorder="1" applyAlignment="1" applyProtection="1">
      <alignment horizontal="center"/>
      <protection hidden="1"/>
    </xf>
    <xf numFmtId="9" fontId="14" fillId="5" borderId="28" xfId="61" applyFont="1" applyFill="1" applyBorder="1" applyAlignment="1" applyProtection="1">
      <alignment/>
      <protection hidden="1"/>
    </xf>
    <xf numFmtId="9" fontId="14" fillId="5" borderId="12" xfId="61" applyFont="1" applyFill="1" applyBorder="1" applyAlignment="1" applyProtection="1">
      <alignment/>
      <protection hidden="1"/>
    </xf>
    <xf numFmtId="9" fontId="14" fillId="5" borderId="21" xfId="61" applyFont="1" applyFill="1" applyBorder="1" applyAlignment="1" applyProtection="1">
      <alignment/>
      <protection hidden="1"/>
    </xf>
    <xf numFmtId="4" fontId="4" fillId="36" borderId="32" xfId="0" applyNumberFormat="1" applyFont="1" applyFill="1" applyBorder="1" applyAlignment="1" applyProtection="1">
      <alignment horizontal="center" vertical="center"/>
      <protection hidden="1"/>
    </xf>
    <xf numFmtId="4" fontId="4" fillId="36" borderId="24" xfId="0" applyNumberFormat="1" applyFont="1" applyFill="1" applyBorder="1" applyAlignment="1" applyProtection="1">
      <alignment horizontal="center" vertical="center"/>
      <protection hidden="1"/>
    </xf>
    <xf numFmtId="0" fontId="13" fillId="5" borderId="34" xfId="0" applyFont="1" applyFill="1" applyBorder="1" applyAlignment="1" applyProtection="1">
      <alignment/>
      <protection hidden="1"/>
    </xf>
    <xf numFmtId="0" fontId="13" fillId="5" borderId="35" xfId="0" applyFont="1" applyFill="1" applyBorder="1" applyAlignment="1" applyProtection="1">
      <alignment/>
      <protection hidden="1"/>
    </xf>
    <xf numFmtId="0" fontId="13" fillId="5" borderId="23" xfId="0" applyFont="1" applyFill="1" applyBorder="1" applyAlignment="1" applyProtection="1">
      <alignment/>
      <protection hidden="1"/>
    </xf>
    <xf numFmtId="0" fontId="13" fillId="5" borderId="36" xfId="0" applyFont="1" applyFill="1" applyBorder="1" applyAlignment="1" applyProtection="1">
      <alignment/>
      <protection hidden="1"/>
    </xf>
    <xf numFmtId="4" fontId="13" fillId="36" borderId="27" xfId="0" applyNumberFormat="1" applyFont="1" applyFill="1" applyBorder="1" applyAlignment="1" applyProtection="1">
      <alignment/>
      <protection hidden="1"/>
    </xf>
    <xf numFmtId="180" fontId="13" fillId="5" borderId="35" xfId="42" applyNumberFormat="1" applyFont="1" applyFill="1" applyBorder="1" applyAlignment="1" applyProtection="1">
      <alignment wrapText="1"/>
      <protection hidden="1"/>
    </xf>
    <xf numFmtId="180" fontId="13" fillId="5" borderId="19" xfId="42" applyNumberFormat="1" applyFont="1" applyFill="1" applyBorder="1" applyAlignment="1" applyProtection="1">
      <alignment/>
      <protection hidden="1"/>
    </xf>
    <xf numFmtId="180" fontId="13" fillId="5" borderId="27" xfId="42" applyNumberFormat="1" applyFont="1" applyFill="1" applyBorder="1" applyAlignment="1" applyProtection="1">
      <alignment/>
      <protection hidden="1"/>
    </xf>
    <xf numFmtId="0" fontId="13" fillId="5" borderId="37" xfId="0" applyFont="1" applyFill="1" applyBorder="1" applyAlignment="1" applyProtection="1">
      <alignment vertical="center"/>
      <protection hidden="1"/>
    </xf>
    <xf numFmtId="0" fontId="13" fillId="5" borderId="35" xfId="0" applyFont="1" applyFill="1" applyBorder="1" applyAlignment="1" applyProtection="1">
      <alignment vertical="center"/>
      <protection hidden="1"/>
    </xf>
    <xf numFmtId="0" fontId="13" fillId="5" borderId="29" xfId="0" applyFont="1" applyFill="1" applyBorder="1" applyAlignment="1" applyProtection="1">
      <alignment/>
      <protection hidden="1"/>
    </xf>
    <xf numFmtId="0" fontId="13" fillId="5" borderId="38" xfId="0" applyFont="1" applyFill="1" applyBorder="1" applyAlignment="1" applyProtection="1">
      <alignment/>
      <protection hidden="1"/>
    </xf>
    <xf numFmtId="0" fontId="13" fillId="5" borderId="37" xfId="0" applyFont="1" applyFill="1" applyBorder="1" applyAlignment="1" applyProtection="1">
      <alignment/>
      <protection hidden="1"/>
    </xf>
    <xf numFmtId="180" fontId="13" fillId="5" borderId="23" xfId="42" applyNumberFormat="1" applyFont="1" applyFill="1" applyBorder="1" applyAlignment="1" applyProtection="1">
      <alignment wrapText="1"/>
      <protection hidden="1"/>
    </xf>
    <xf numFmtId="0" fontId="13" fillId="5" borderId="12" xfId="0" applyFont="1" applyFill="1" applyBorder="1" applyAlignment="1" applyProtection="1">
      <alignment/>
      <protection hidden="1"/>
    </xf>
    <xf numFmtId="180" fontId="14" fillId="0" borderId="28" xfId="42" applyNumberFormat="1" applyFont="1" applyFill="1" applyBorder="1" applyAlignment="1" applyProtection="1">
      <alignment/>
      <protection locked="0"/>
    </xf>
    <xf numFmtId="180" fontId="4" fillId="36" borderId="16" xfId="42" applyNumberFormat="1" applyFont="1" applyFill="1" applyBorder="1" applyAlignment="1" applyProtection="1">
      <alignment/>
      <protection hidden="1"/>
    </xf>
    <xf numFmtId="180" fontId="13" fillId="0" borderId="39" xfId="42" applyNumberFormat="1" applyFont="1" applyFill="1" applyBorder="1" applyAlignment="1" applyProtection="1">
      <alignment horizontal="center"/>
      <protection hidden="1"/>
    </xf>
    <xf numFmtId="180" fontId="13" fillId="0" borderId="40" xfId="42" applyNumberFormat="1" applyFont="1" applyFill="1" applyBorder="1" applyAlignment="1" applyProtection="1">
      <alignment horizontal="center"/>
      <protection hidden="1"/>
    </xf>
    <xf numFmtId="180" fontId="13" fillId="0" borderId="41" xfId="42" applyNumberFormat="1" applyFont="1" applyFill="1" applyBorder="1" applyAlignment="1" applyProtection="1">
      <alignment horizontal="center"/>
      <protection hidden="1"/>
    </xf>
    <xf numFmtId="4" fontId="13" fillId="5" borderId="27" xfId="0" applyNumberFormat="1" applyFont="1" applyFill="1" applyBorder="1" applyAlignment="1" applyProtection="1">
      <alignment horizontal="right"/>
      <protection hidden="1"/>
    </xf>
    <xf numFmtId="4" fontId="13" fillId="5" borderId="42" xfId="0" applyNumberFormat="1" applyFont="1" applyFill="1" applyBorder="1" applyAlignment="1" applyProtection="1">
      <alignment horizontal="right"/>
      <protection hidden="1"/>
    </xf>
    <xf numFmtId="4" fontId="13" fillId="5" borderId="19" xfId="0" applyNumberFormat="1" applyFont="1" applyFill="1" applyBorder="1" applyAlignment="1" applyProtection="1">
      <alignment horizontal="right"/>
      <protection hidden="1"/>
    </xf>
    <xf numFmtId="0" fontId="13" fillId="36" borderId="27" xfId="0" applyFont="1" applyFill="1" applyBorder="1" applyAlignment="1" applyProtection="1">
      <alignment horizontal="center"/>
      <protection hidden="1"/>
    </xf>
    <xf numFmtId="0" fontId="13" fillId="36" borderId="19" xfId="0" applyFont="1" applyFill="1" applyBorder="1" applyAlignment="1" applyProtection="1">
      <alignment horizontal="center"/>
      <protection hidden="1"/>
    </xf>
    <xf numFmtId="4" fontId="4" fillId="36" borderId="22" xfId="0" applyNumberFormat="1" applyFont="1" applyFill="1" applyBorder="1" applyAlignment="1" applyProtection="1">
      <alignment horizontal="center" vertical="center"/>
      <protection hidden="1"/>
    </xf>
    <xf numFmtId="4" fontId="4" fillId="36" borderId="17" xfId="0" applyNumberFormat="1" applyFont="1" applyFill="1" applyBorder="1" applyAlignment="1" applyProtection="1">
      <alignment horizontal="center" vertical="center"/>
      <protection hidden="1"/>
    </xf>
    <xf numFmtId="0" fontId="11" fillId="36" borderId="14" xfId="0" applyFont="1" applyFill="1" applyBorder="1" applyAlignment="1" applyProtection="1">
      <alignment horizontal="center"/>
      <protection hidden="1"/>
    </xf>
    <xf numFmtId="180" fontId="13" fillId="36" borderId="27" xfId="42" applyNumberFormat="1" applyFont="1" applyFill="1" applyBorder="1" applyAlignment="1" applyProtection="1">
      <alignment horizontal="center" wrapText="1"/>
      <protection hidden="1"/>
    </xf>
    <xf numFmtId="180" fontId="13" fillId="36" borderId="42" xfId="42" applyNumberFormat="1" applyFont="1" applyFill="1" applyBorder="1" applyAlignment="1" applyProtection="1">
      <alignment horizontal="center" wrapText="1"/>
      <protection hidden="1"/>
    </xf>
    <xf numFmtId="180" fontId="13" fillId="0" borderId="43" xfId="42" applyNumberFormat="1" applyFont="1" applyFill="1" applyBorder="1" applyAlignment="1" applyProtection="1">
      <alignment horizontal="center"/>
      <protection hidden="1"/>
    </xf>
    <xf numFmtId="180" fontId="13" fillId="0" borderId="44" xfId="42" applyNumberFormat="1" applyFont="1" applyFill="1" applyBorder="1" applyAlignment="1" applyProtection="1">
      <alignment horizontal="center"/>
      <protection hidden="1"/>
    </xf>
    <xf numFmtId="180" fontId="13" fillId="0" borderId="45" xfId="42" applyNumberFormat="1" applyFont="1" applyFill="1" applyBorder="1" applyAlignment="1" applyProtection="1">
      <alignment horizontal="center"/>
      <protection hidden="1"/>
    </xf>
    <xf numFmtId="180" fontId="13" fillId="0" borderId="46" xfId="42" applyNumberFormat="1" applyFont="1" applyFill="1" applyBorder="1" applyAlignment="1" applyProtection="1">
      <alignment horizontal="center"/>
      <protection hidden="1"/>
    </xf>
    <xf numFmtId="180" fontId="13" fillId="0" borderId="10" xfId="42" applyNumberFormat="1" applyFont="1" applyFill="1" applyBorder="1" applyAlignment="1" applyProtection="1">
      <alignment horizontal="center"/>
      <protection hidden="1"/>
    </xf>
    <xf numFmtId="180" fontId="13" fillId="0" borderId="47" xfId="42" applyNumberFormat="1" applyFont="1" applyFill="1" applyBorder="1" applyAlignment="1" applyProtection="1">
      <alignment horizontal="center"/>
      <protection hidden="1"/>
    </xf>
    <xf numFmtId="4" fontId="51" fillId="0" borderId="24" xfId="55" applyNumberFormat="1" applyFont="1" applyFill="1" applyBorder="1" applyAlignment="1" applyProtection="1">
      <alignment horizontal="center" vertical="center"/>
      <protection hidden="1"/>
    </xf>
    <xf numFmtId="0" fontId="12" fillId="8" borderId="27" xfId="0" applyFont="1" applyFill="1" applyBorder="1" applyAlignment="1" applyProtection="1">
      <alignment horizontal="center"/>
      <protection hidden="1"/>
    </xf>
    <xf numFmtId="0" fontId="12" fillId="8" borderId="42" xfId="0" applyFont="1" applyFill="1" applyBorder="1" applyAlignment="1" applyProtection="1">
      <alignment horizontal="center"/>
      <protection hidden="1"/>
    </xf>
    <xf numFmtId="0" fontId="12" fillId="8" borderId="19" xfId="0" applyFont="1" applyFill="1" applyBorder="1" applyAlignment="1" applyProtection="1">
      <alignment horizontal="center"/>
      <protection hidden="1"/>
    </xf>
    <xf numFmtId="4" fontId="4" fillId="36" borderId="33" xfId="0" applyNumberFormat="1" applyFont="1" applyFill="1" applyBorder="1" applyAlignment="1" applyProtection="1">
      <alignment horizontal="center" vertical="center"/>
      <protection hidden="1"/>
    </xf>
    <xf numFmtId="0" fontId="0" fillId="0" borderId="18" xfId="0" applyBorder="1" applyAlignment="1">
      <alignment/>
    </xf>
    <xf numFmtId="3" fontId="15" fillId="37" borderId="33" xfId="55" applyNumberFormat="1" applyFont="1" applyFill="1" applyBorder="1" applyAlignment="1" applyProtection="1">
      <alignment horizontal="center" vertical="center"/>
      <protection hidden="1"/>
    </xf>
    <xf numFmtId="0" fontId="0" fillId="0" borderId="32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0" fillId="0" borderId="30" xfId="0" applyBorder="1" applyAlignment="1">
      <alignment/>
    </xf>
    <xf numFmtId="180" fontId="13" fillId="0" borderId="48" xfId="42" applyNumberFormat="1" applyFont="1" applyFill="1" applyBorder="1" applyAlignment="1" applyProtection="1">
      <alignment horizontal="center"/>
      <protection hidden="1"/>
    </xf>
    <xf numFmtId="180" fontId="13" fillId="0" borderId="49" xfId="42" applyNumberFormat="1" applyFont="1" applyFill="1" applyBorder="1" applyAlignment="1" applyProtection="1">
      <alignment horizontal="center"/>
      <protection hidden="1"/>
    </xf>
    <xf numFmtId="180" fontId="13" fillId="0" borderId="50" xfId="42" applyNumberFormat="1" applyFont="1" applyFill="1" applyBorder="1" applyAlignment="1" applyProtection="1">
      <alignment horizontal="center"/>
      <protection hidden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Calc_2007-08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gargasa\shwet\Surabhi\British%20Airways\Kevin%20Steele98-9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patankarsh\shilpa\My%20Documents\SMITA\CIGNA\E_98-9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duaar\Allot_Hasneeta\DOCUME~1\DLSONISO\LOCALS~1\Temp\PN_01-02_21May0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back%20up_new\Priyanka%20Singh\Work%20Area\PCI\02-03\Anthony\Anthony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back%20up_new\Shwet\Singer\Coke%2000-01\Jeff%20Irwin\My%20Documents\SMITA\CIGNA\E_98-9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patankarsh\shilpa\My%20Documents\VIKRAM\Cargill-%20PR-98-99\Cargill-%20monthly%20payroll-98-9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ck%20up_new\Priyanka%20Singh\Work%20Area\PCI\02-03\Anthony\Anthony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ck%20up_new\Shwet\Singer\Coke%2000-01\Jeff%20Irwin\My%20Documents\SMITA\CIGNA\E_98-9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ankaj\Documents\My%20documents-2\Income%20tax\2010-2011\Divya_TaxCalculatorFY09-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danismi\smita\My%20Documents\SMITA\CIGNA\E_98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maheshjk\vishal\My%20Documents\SMITA\BRIT\Kevin%20Steele97-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patankarsh\shilpa\My%20Documents\shilpa\reckitt%20&amp;%20colman\windows\TEMP\BRIT\Kevin%20Steele97-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duaar\Allot_Hasneeta\BNS\FY2001-02\Terry\TW_01-02-Fin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duaar\Allot_Hasneeta\BNS\FY2001-02\Form%2024\PN_01-02_21May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maheshjk\vishal\CFJV-%20Tax%20Computation%201999-2000%20-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maheshjk\vishal\CFJV-%20Tax%20Computation%201999-2000%20-final%20final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kaurgu\jacobs\2000-01\Thomas_00_01_FINAL_18ju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-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entitlement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ORM-16"/>
      <sheetName val="master"/>
    </sheetNames>
    <sheetDataSet>
      <sheetData sheetId="0">
        <row r="9">
          <cell r="A9" t="str">
            <v>    Name and Address of the Employer</v>
          </cell>
          <cell r="H9" t="str">
            <v>Name and Designation of the</v>
          </cell>
        </row>
        <row r="10">
          <cell r="H10" t="str">
            <v>Employee</v>
          </cell>
        </row>
        <row r="12">
          <cell r="A12" t="str">
            <v>BANK OF NOVA SCOTIA, </v>
          </cell>
          <cell r="H12" t="str">
            <v>PETER NESBITT</v>
          </cell>
        </row>
        <row r="13">
          <cell r="A13" t="str">
            <v>DR. GOPAL DAS BHAWAN</v>
          </cell>
          <cell r="H13" t="str">
            <v>MANAGER</v>
          </cell>
        </row>
        <row r="14">
          <cell r="A14" t="str">
            <v>28, BARAKHAMBA ROAD</v>
          </cell>
        </row>
        <row r="15">
          <cell r="A15" t="str">
            <v>    PAN/GIR NO.</v>
          </cell>
          <cell r="D15" t="str">
            <v>   TAN</v>
          </cell>
          <cell r="H15" t="str">
            <v>PAN/GIR NO.</v>
          </cell>
        </row>
        <row r="16">
          <cell r="A16" t="str">
            <v>AAACB 1536H</v>
          </cell>
          <cell r="D16" t="b">
            <v>0</v>
          </cell>
          <cell r="H16" t="str">
            <v>APPLIED FOR</v>
          </cell>
        </row>
        <row r="17">
          <cell r="F17" t="str">
            <v>      PERIOD</v>
          </cell>
          <cell r="I17" t="str">
            <v>ASSESSMENT</v>
          </cell>
        </row>
        <row r="18">
          <cell r="A18" t="str">
            <v>TDS Circle where Annual Return/Statement under </v>
          </cell>
          <cell r="F18" t="str">
            <v>FROM</v>
          </cell>
          <cell r="H18" t="str">
            <v>TO</v>
          </cell>
          <cell r="I18" t="str">
            <v>YEAR</v>
          </cell>
        </row>
        <row r="19">
          <cell r="A19" t="str">
            <v>section 206 is to be filed                   </v>
          </cell>
          <cell r="F19" t="str">
            <v>1 April 2001</v>
          </cell>
          <cell r="H19" t="str">
            <v>31 March 2002</v>
          </cell>
          <cell r="I19" t="str">
            <v>2002-2003</v>
          </cell>
          <cell r="J19" t="str">
            <v> </v>
          </cell>
        </row>
        <row r="22">
          <cell r="A22" t="str">
            <v>DETAILS OF SALARY PAID AND ANY OTHER INCOME AND TAX DEDUCTED</v>
          </cell>
        </row>
        <row r="24">
          <cell r="I24" t="str">
            <v>Rs.</v>
          </cell>
          <cell r="J24" t="str">
            <v>Rs.</v>
          </cell>
        </row>
        <row r="25">
          <cell r="A25" t="str">
            <v>1.</v>
          </cell>
          <cell r="B25" t="str">
            <v>GROSS SALARY * </v>
          </cell>
          <cell r="I25">
            <v>5572880</v>
          </cell>
        </row>
        <row r="27">
          <cell r="A27" t="str">
            <v>2.</v>
          </cell>
          <cell r="B27" t="str">
            <v>LESS :</v>
          </cell>
          <cell r="C27" t="str">
            <v>Allowance to the extent exempt under</v>
          </cell>
        </row>
        <row r="28">
          <cell r="C28" t="str">
            <v>section 10 : </v>
          </cell>
          <cell r="H28">
            <v>0</v>
          </cell>
        </row>
        <row r="30">
          <cell r="A30" t="str">
            <v>3.</v>
          </cell>
          <cell r="B30" t="str">
            <v>BALANCE (1-2)</v>
          </cell>
          <cell r="I30">
            <v>5572880</v>
          </cell>
        </row>
        <row r="32">
          <cell r="A32" t="str">
            <v>4.</v>
          </cell>
          <cell r="B32" t="str">
            <v>DEDUCTIONS :</v>
          </cell>
        </row>
        <row r="33">
          <cell r="B33" t="str">
            <v>(a)  Standard deduction</v>
          </cell>
          <cell r="F33" t="str">
            <v> </v>
          </cell>
          <cell r="H33">
            <v>0</v>
          </cell>
        </row>
        <row r="34">
          <cell r="B34" t="str">
            <v>(b)  Entertainment allowance</v>
          </cell>
          <cell r="F34" t="str">
            <v> </v>
          </cell>
        </row>
        <row r="35">
          <cell r="B35" t="str">
            <v>(c)  Tax on Employment</v>
          </cell>
          <cell r="F35" t="str">
            <v> </v>
          </cell>
        </row>
        <row r="37">
          <cell r="A37" t="str">
            <v>5.</v>
          </cell>
          <cell r="B37" t="str">
            <v>AGGREGATE OF 4 (a to c)</v>
          </cell>
          <cell r="H37" t="str">
            <v> </v>
          </cell>
        </row>
        <row r="39">
          <cell r="A39" t="str">
            <v>6.</v>
          </cell>
          <cell r="B39" t="str">
            <v>INCOME CHARGEABLE UNDER</v>
          </cell>
        </row>
        <row r="40">
          <cell r="B40" t="str">
            <v>THE HEAD SALARIES (3-5)</v>
          </cell>
          <cell r="J40">
            <v>5572880</v>
          </cell>
        </row>
        <row r="42">
          <cell r="A42" t="str">
            <v>7.</v>
          </cell>
          <cell r="B42" t="str">
            <v>ADD :</v>
          </cell>
          <cell r="C42" t="str">
            <v>Any other income reported by the</v>
          </cell>
        </row>
        <row r="43">
          <cell r="B43" t="str">
            <v>employee</v>
          </cell>
          <cell r="J43">
            <v>0</v>
          </cell>
        </row>
        <row r="45">
          <cell r="A45" t="str">
            <v>8.</v>
          </cell>
          <cell r="B45" t="str">
            <v>GROSS TOTAL INCOME (6+7)</v>
          </cell>
          <cell r="J45">
            <v>5572880</v>
          </cell>
        </row>
        <row r="47">
          <cell r="A47" t="str">
            <v>9.</v>
          </cell>
          <cell r="B47" t="str">
            <v>DEDUCTIONS UNDER CHAPTER VI-A</v>
          </cell>
          <cell r="F47" t="str">
            <v>GROSS</v>
          </cell>
          <cell r="H47" t="str">
            <v>QUALIFYING</v>
          </cell>
          <cell r="I47" t="str">
            <v>DEDUCTIBLE</v>
          </cell>
        </row>
        <row r="48">
          <cell r="F48" t="str">
            <v>AMOUNT</v>
          </cell>
          <cell r="H48" t="str">
            <v>AMOUNT</v>
          </cell>
          <cell r="I48" t="str">
            <v>AMOUNT</v>
          </cell>
        </row>
        <row r="50">
          <cell r="B50" t="str">
            <v>(a)</v>
          </cell>
          <cell r="F50" t="str">
            <v>Rs.............</v>
          </cell>
          <cell r="H50" t="str">
            <v>Rs.............</v>
          </cell>
          <cell r="I50" t="str">
            <v>Rs.............</v>
          </cell>
        </row>
        <row r="51">
          <cell r="B51" t="str">
            <v>(b)</v>
          </cell>
          <cell r="F51" t="str">
            <v>Rs.............</v>
          </cell>
          <cell r="H51" t="str">
            <v>Rs.............</v>
          </cell>
          <cell r="I51" t="str">
            <v>Rs.............</v>
          </cell>
        </row>
        <row r="52">
          <cell r="B52" t="str">
            <v>(c)</v>
          </cell>
          <cell r="F52" t="str">
            <v>Rs.............</v>
          </cell>
          <cell r="H52" t="str">
            <v>Rs.............</v>
          </cell>
          <cell r="I52" t="str">
            <v>Rs.............</v>
          </cell>
        </row>
        <row r="53">
          <cell r="B53" t="str">
            <v>(d)</v>
          </cell>
          <cell r="F53" t="str">
            <v>Rs.............</v>
          </cell>
          <cell r="H53" t="str">
            <v>Rs.............</v>
          </cell>
          <cell r="I53" t="str">
            <v>Rs.............</v>
          </cell>
        </row>
        <row r="55">
          <cell r="A55" t="str">
            <v>10.</v>
          </cell>
          <cell r="B55" t="str">
            <v>Aggregate of deductible amount under</v>
          </cell>
          <cell r="J55" t="str">
            <v> </v>
          </cell>
        </row>
        <row r="56">
          <cell r="B56" t="str">
            <v>Chapter VI-A</v>
          </cell>
          <cell r="J56">
            <v>0</v>
          </cell>
        </row>
        <row r="57">
          <cell r="J57" t="str">
            <v> </v>
          </cell>
        </row>
        <row r="58">
          <cell r="A58" t="str">
            <v>11.</v>
          </cell>
          <cell r="B58" t="str">
            <v>TOTAL INCOME (8-10)</v>
          </cell>
          <cell r="J58">
            <v>5572880</v>
          </cell>
        </row>
        <row r="59">
          <cell r="J59" t="str">
            <v> </v>
          </cell>
        </row>
        <row r="60">
          <cell r="A60" t="str">
            <v>12.</v>
          </cell>
          <cell r="B60" t="str">
            <v>TAX ON TOTAL INCOME</v>
          </cell>
          <cell r="J60">
            <v>1645864</v>
          </cell>
        </row>
        <row r="63">
          <cell r="I63" t="str">
            <v>Rs.</v>
          </cell>
          <cell r="J63" t="str">
            <v>Rs.</v>
          </cell>
        </row>
        <row r="64">
          <cell r="A64" t="str">
            <v>13.</v>
          </cell>
          <cell r="B64" t="str">
            <v>REBATE AND RELIEF UNDER CHAPTER VIII</v>
          </cell>
        </row>
        <row r="66">
          <cell r="F66" t="str">
            <v>GROSS</v>
          </cell>
          <cell r="H66" t="str">
            <v>QUALIFYING</v>
          </cell>
          <cell r="I66" t="str">
            <v>TAX REBATE/</v>
          </cell>
        </row>
        <row r="67">
          <cell r="B67" t="str">
            <v>I.   Under Section 88 (please specify)</v>
          </cell>
          <cell r="F67" t="str">
            <v>AMOUNT</v>
          </cell>
          <cell r="H67" t="str">
            <v>AMOUNT</v>
          </cell>
          <cell r="I67" t="str">
            <v>RELIEF</v>
          </cell>
        </row>
        <row r="69">
          <cell r="B69" t="str">
            <v>(a) LIC</v>
          </cell>
          <cell r="F69" t="str">
            <v>Rs. </v>
          </cell>
          <cell r="H69" t="str">
            <v>Rs. </v>
          </cell>
        </row>
        <row r="70">
          <cell r="B70" t="str">
            <v>(b) PPF</v>
          </cell>
          <cell r="F70" t="str">
            <v>Rs. </v>
          </cell>
          <cell r="H70" t="str">
            <v>Rs. </v>
          </cell>
        </row>
        <row r="71">
          <cell r="B71" t="str">
            <v>(c) National Savings Certificates</v>
          </cell>
          <cell r="F71" t="str">
            <v>Rs. </v>
          </cell>
          <cell r="H71" t="str">
            <v>Rs. </v>
          </cell>
        </row>
        <row r="72">
          <cell r="B72" t="str">
            <v>(d)UTI(s)</v>
          </cell>
          <cell r="F72" t="str">
            <v>Rs. </v>
          </cell>
          <cell r="H72" t="str">
            <v>Rs. </v>
          </cell>
        </row>
        <row r="73">
          <cell r="B73" t="str">
            <v>(e)</v>
          </cell>
          <cell r="F73" t="str">
            <v>Rs. </v>
          </cell>
          <cell r="H73" t="str">
            <v>Rs. </v>
          </cell>
        </row>
        <row r="74">
          <cell r="B74" t="str">
            <v>(f)  TOTAL (a) to (e)</v>
          </cell>
          <cell r="F74" t="str">
            <v>Rs. </v>
          </cell>
          <cell r="H74" t="str">
            <v>Rs. </v>
          </cell>
          <cell r="I74">
            <v>0</v>
          </cell>
        </row>
        <row r="76">
          <cell r="F76" t="str">
            <v>GROSS</v>
          </cell>
          <cell r="H76" t="str">
            <v>QUALIFYING</v>
          </cell>
        </row>
        <row r="77">
          <cell r="B77" t="str">
            <v>II.   Under Section 88A (please specify)</v>
          </cell>
          <cell r="F77" t="str">
            <v>AMOUNT</v>
          </cell>
          <cell r="H77" t="str">
            <v>AMOUNT</v>
          </cell>
        </row>
        <row r="79">
          <cell r="B79" t="str">
            <v>(a)</v>
          </cell>
          <cell r="F79" t="str">
            <v>Rs.............</v>
          </cell>
          <cell r="H79" t="str">
            <v>Rs.............</v>
          </cell>
        </row>
        <row r="80">
          <cell r="B80" t="str">
            <v>(b)</v>
          </cell>
          <cell r="F80" t="str">
            <v>Rs.............</v>
          </cell>
          <cell r="H80" t="str">
            <v>Rs.............</v>
          </cell>
        </row>
        <row r="81">
          <cell r="B81" t="str">
            <v>(c)  TOTAL [(a) + (b)]</v>
          </cell>
          <cell r="F81" t="str">
            <v>Rs.............</v>
          </cell>
          <cell r="H81" t="str">
            <v>Rs.............</v>
          </cell>
          <cell r="I81" t="str">
            <v>Nil</v>
          </cell>
        </row>
        <row r="83">
          <cell r="B83" t="str">
            <v>III.  Under Section 89 (attach details)</v>
          </cell>
          <cell r="I83" t="str">
            <v>Nil</v>
          </cell>
        </row>
        <row r="85">
          <cell r="A85" t="str">
            <v>14.</v>
          </cell>
          <cell r="B85" t="str">
            <v>AGGREGATE OF TAX REBATES</v>
          </cell>
        </row>
        <row r="86">
          <cell r="B86" t="str">
            <v>AND RELIEF AT 13 ABOVE </v>
          </cell>
        </row>
        <row r="87">
          <cell r="B87" t="str">
            <v>[I(f) + II(c) + III]</v>
          </cell>
          <cell r="J87">
            <v>0</v>
          </cell>
        </row>
        <row r="89">
          <cell r="A89" t="str">
            <v>15.</v>
          </cell>
          <cell r="B89" t="str">
            <v>TAX PAYABLE (12-14) AND </v>
          </cell>
        </row>
        <row r="90">
          <cell r="B90" t="str">
            <v>SURCHARGE THEREON</v>
          </cell>
          <cell r="J90">
            <v>1810450.4000000001</v>
          </cell>
        </row>
        <row r="92">
          <cell r="A92" t="str">
            <v>16.</v>
          </cell>
          <cell r="B92" t="str">
            <v>LESS TAX DEDUCTED AT SOURCE</v>
          </cell>
          <cell r="J92">
            <v>0</v>
          </cell>
        </row>
        <row r="95">
          <cell r="A95" t="str">
            <v>17.</v>
          </cell>
          <cell r="B95" t="str">
            <v>TAX PAYABLE/(REFUNDABLE) (15-16)</v>
          </cell>
          <cell r="J95">
            <v>1810450.4000000001</v>
          </cell>
        </row>
        <row r="98">
          <cell r="A98" t="str">
            <v>DETAILS OF TAX DEDUCTED AND DEPOSITED INTO CENTRAL GOVERNMENT ACCOUNT</v>
          </cell>
        </row>
        <row r="100">
          <cell r="A100" t="str">
            <v>AMOUNT (Rs.)</v>
          </cell>
          <cell r="C100" t="str">
            <v>DATE OF PAYMENT</v>
          </cell>
          <cell r="E100" t="str">
            <v>   NAME OF BANK AND BRANCH WHERE TAX DEPOSITED</v>
          </cell>
        </row>
        <row r="117">
          <cell r="B117">
            <v>0</v>
          </cell>
        </row>
        <row r="120">
          <cell r="A120" t="str">
            <v>Certified that a sum of Rs. ……………………………………………………………………………………………………………………………………………………………………………………… </v>
          </cell>
        </row>
        <row r="121">
          <cell r="A121" t="str">
            <v>has been deducted and paid to the credit of the Central Government. Further certified that the above information is true and</v>
          </cell>
        </row>
        <row r="122">
          <cell r="A122" t="str">
            <v>correct as per records.</v>
          </cell>
        </row>
        <row r="124">
          <cell r="F124" t="str">
            <v>....................................................................................................</v>
          </cell>
        </row>
        <row r="125">
          <cell r="F125" t="str">
            <v>Signature of the person responsible for deduction of tax</v>
          </cell>
        </row>
        <row r="127">
          <cell r="A127" t="str">
            <v>Place: </v>
          </cell>
          <cell r="F127" t="str">
            <v>Full Name : </v>
          </cell>
        </row>
        <row r="128">
          <cell r="A128" t="str">
            <v>Date:  </v>
          </cell>
          <cell r="F128" t="str">
            <v>Designation : </v>
          </cell>
        </row>
        <row r="130">
          <cell r="A130" t="str">
            <v>*  See sections 15 and 17 and rule 3. Furnish separate details of value of the perquisites and profits in lieu of or in </v>
          </cell>
        </row>
        <row r="131">
          <cell r="A131" t="str">
            <v>addition to salary or wages.</v>
          </cell>
        </row>
        <row r="134">
          <cell r="A134" t="str">
            <v>As per Income Tax (6th Amendment) Rules, 1991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orm 16"/>
    </sheetNames>
    <sheetDataSet>
      <sheetData sheetId="0">
        <row r="63">
          <cell r="J63" t="str">
            <v>Rs.</v>
          </cell>
          <cell r="K63" t="str">
            <v>Rs.</v>
          </cell>
        </row>
        <row r="64">
          <cell r="B64" t="str">
            <v>13.</v>
          </cell>
          <cell r="C64" t="str">
            <v>REBATE AND RELIEF UNDER CHAPTER VIII</v>
          </cell>
        </row>
        <row r="66">
          <cell r="G66" t="str">
            <v>GROSS</v>
          </cell>
          <cell r="I66" t="str">
            <v>QUALIFYING</v>
          </cell>
          <cell r="J66" t="str">
            <v>TAX REBATE/</v>
          </cell>
        </row>
        <row r="67">
          <cell r="C67" t="str">
            <v>I.   Under Section 88 (please specify)</v>
          </cell>
          <cell r="G67" t="str">
            <v>AMOUNT</v>
          </cell>
          <cell r="I67" t="str">
            <v>AMOUNT</v>
          </cell>
          <cell r="J67" t="str">
            <v>RELIEF</v>
          </cell>
        </row>
        <row r="69">
          <cell r="C69" t="str">
            <v>(a) PF</v>
          </cell>
          <cell r="G69" t="str">
            <v>Rs. </v>
          </cell>
        </row>
        <row r="70">
          <cell r="C70" t="str">
            <v>(b) PPF</v>
          </cell>
          <cell r="G70" t="str">
            <v>Rs. </v>
          </cell>
        </row>
        <row r="71">
          <cell r="C71" t="str">
            <v>(c)LIC</v>
          </cell>
          <cell r="G71" t="str">
            <v>Rs. </v>
          </cell>
        </row>
        <row r="72">
          <cell r="C72" t="str">
            <v>(d) NSC Interest</v>
          </cell>
          <cell r="G72" t="str">
            <v>Rs. </v>
          </cell>
        </row>
        <row r="73">
          <cell r="C73" t="str">
            <v>(e)BOND</v>
          </cell>
          <cell r="G73" t="str">
            <v>Rs. </v>
          </cell>
        </row>
        <row r="74">
          <cell r="C74" t="str">
            <v>(e)UTI MEP'97</v>
          </cell>
          <cell r="G74" t="str">
            <v>Rs. </v>
          </cell>
        </row>
        <row r="75">
          <cell r="C75" t="str">
            <v>(f)  TOTAL (a) to (e)</v>
          </cell>
          <cell r="I75">
            <v>0</v>
          </cell>
          <cell r="J75">
            <v>0</v>
          </cell>
        </row>
        <row r="77">
          <cell r="G77" t="str">
            <v>GROSS</v>
          </cell>
          <cell r="I77" t="str">
            <v>QUALIFYING</v>
          </cell>
        </row>
        <row r="78">
          <cell r="C78" t="str">
            <v>II.   Under Section 88A (please specify)</v>
          </cell>
          <cell r="G78" t="str">
            <v>AMOUNT</v>
          </cell>
          <cell r="I78" t="str">
            <v>AMOUNT</v>
          </cell>
        </row>
        <row r="80">
          <cell r="C80" t="str">
            <v>(a)</v>
          </cell>
          <cell r="G80" t="str">
            <v>Rs.............</v>
          </cell>
          <cell r="I80" t="str">
            <v>Rs.............</v>
          </cell>
        </row>
        <row r="81">
          <cell r="C81" t="str">
            <v>(b)</v>
          </cell>
          <cell r="G81" t="str">
            <v>Rs.............</v>
          </cell>
          <cell r="I81" t="str">
            <v>Rs.............</v>
          </cell>
        </row>
        <row r="82">
          <cell r="C82" t="str">
            <v>(c)  TOTAL [(a) + (b)]</v>
          </cell>
          <cell r="G82" t="str">
            <v>Rs.............</v>
          </cell>
          <cell r="I82" t="str">
            <v>Rs.............</v>
          </cell>
          <cell r="J82">
            <v>0</v>
          </cell>
        </row>
        <row r="84">
          <cell r="C84" t="str">
            <v>III.  Under Section 89 (attach details)</v>
          </cell>
          <cell r="J84">
            <v>0</v>
          </cell>
        </row>
        <row r="86">
          <cell r="B86" t="str">
            <v>14.</v>
          </cell>
          <cell r="C86" t="str">
            <v>AGGREGATE OF TAX REBATES</v>
          </cell>
        </row>
        <row r="87">
          <cell r="C87" t="str">
            <v>AND RELIEF AT 13 ABOVE </v>
          </cell>
        </row>
        <row r="88">
          <cell r="C88" t="str">
            <v>[I(f) + II(c) + III]</v>
          </cell>
          <cell r="K88">
            <v>0</v>
          </cell>
        </row>
        <row r="90">
          <cell r="B90" t="str">
            <v>15.</v>
          </cell>
          <cell r="C90" t="str">
            <v>TAX PAYABLE (12-14) AND </v>
          </cell>
          <cell r="J90">
            <v>1300189</v>
          </cell>
        </row>
        <row r="91">
          <cell r="C91" t="str">
            <v>SURCHARGE THEREON</v>
          </cell>
          <cell r="J91">
            <v>26003.78</v>
          </cell>
          <cell r="K91">
            <v>1326192.78</v>
          </cell>
        </row>
        <row r="93">
          <cell r="B93" t="str">
            <v>16.</v>
          </cell>
          <cell r="C93" t="str">
            <v>LESS TAX DEDUCTED AT SOURCE</v>
          </cell>
          <cell r="K93">
            <v>54067</v>
          </cell>
        </row>
        <row r="94">
          <cell r="C94" t="str">
            <v>(Tax paid by the employer u/s 10(5B))</v>
          </cell>
        </row>
        <row r="95">
          <cell r="B95" t="str">
            <v>17.</v>
          </cell>
          <cell r="C95" t="str">
            <v>TAX PAYABLE/REFUNDABLE (15-16)</v>
          </cell>
          <cell r="K95">
            <v>1272125.78</v>
          </cell>
        </row>
        <row r="98">
          <cell r="B98" t="str">
            <v>DETAILS OF TAX DEDUCTED AND DEPOSITED INTO CENTRAL GOVERNMENT ACCOUNT</v>
          </cell>
        </row>
        <row r="100">
          <cell r="B100" t="str">
            <v>AMOUNT (Rs.)</v>
          </cell>
          <cell r="D100" t="str">
            <v>DATE OF PAYMENT</v>
          </cell>
          <cell r="F100" t="str">
            <v>   NAME OF BANK AND BRANCH WHERE TAX DEPOSITED</v>
          </cell>
        </row>
        <row r="102">
          <cell r="B102">
            <v>1</v>
          </cell>
          <cell r="C102">
            <v>54067</v>
          </cell>
          <cell r="D102">
            <v>36982</v>
          </cell>
          <cell r="G102" t="str">
            <v>SBI Nehru Place, New Delhi</v>
          </cell>
        </row>
        <row r="104">
          <cell r="C104">
            <v>54067</v>
          </cell>
        </row>
        <row r="108">
          <cell r="B108" t="str">
            <v>Certified that a sum of Rs. Fifty Four Thousand Sixty Nine only has been deducted at source and</v>
          </cell>
        </row>
        <row r="109">
          <cell r="B109" t="str">
            <v>paid to the credit of the Central Government. Further certified that the above information is true and correct as per records.</v>
          </cell>
        </row>
        <row r="111">
          <cell r="G111" t="str">
            <v>....................................................................................................</v>
          </cell>
        </row>
        <row r="112">
          <cell r="G112" t="str">
            <v>Signature of the person responsible for deduction of tax</v>
          </cell>
        </row>
        <row r="114">
          <cell r="B114" t="str">
            <v>Place: New Delhi</v>
          </cell>
          <cell r="G114" t="str">
            <v>Full Name : </v>
          </cell>
        </row>
        <row r="115">
          <cell r="B115" t="str">
            <v>Date:  </v>
          </cell>
          <cell r="G115" t="str">
            <v>Designation : </v>
          </cell>
        </row>
        <row r="117">
          <cell r="B117" t="str">
            <v>*  See sections 15 and 17 and rule 3. Furnish separate details of value of the perquisites and profits in lieu of or in </v>
          </cell>
        </row>
        <row r="118">
          <cell r="B118" t="str">
            <v>addition to salary or wages.</v>
          </cell>
        </row>
        <row r="121">
          <cell r="B121" t="str">
            <v>As per Income Tax (6th Amendment) Rules, 1991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entitlement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gill- monthly payroll-98-99"/>
    </sheetNames>
    <definedNames>
      <definedName name="words"/>
    </defined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orm 16"/>
    </sheetNames>
    <sheetDataSet>
      <sheetData sheetId="0">
        <row r="63">
          <cell r="J63" t="str">
            <v>Rs.</v>
          </cell>
          <cell r="K63" t="str">
            <v>Rs.</v>
          </cell>
        </row>
        <row r="64">
          <cell r="B64" t="str">
            <v>13.</v>
          </cell>
          <cell r="C64" t="str">
            <v>REBATE AND RELIEF UNDER CHAPTER VIII</v>
          </cell>
        </row>
        <row r="66">
          <cell r="G66" t="str">
            <v>GROSS</v>
          </cell>
          <cell r="I66" t="str">
            <v>QUALIFYING</v>
          </cell>
          <cell r="J66" t="str">
            <v>TAX REBATE/</v>
          </cell>
        </row>
        <row r="67">
          <cell r="C67" t="str">
            <v>I.   Under Section 88 (please specify)</v>
          </cell>
          <cell r="G67" t="str">
            <v>AMOUNT</v>
          </cell>
          <cell r="I67" t="str">
            <v>AMOUNT</v>
          </cell>
          <cell r="J67" t="str">
            <v>RELIEF</v>
          </cell>
        </row>
        <row r="69">
          <cell r="C69" t="str">
            <v>(a) PF</v>
          </cell>
          <cell r="G69" t="str">
            <v>Rs. </v>
          </cell>
        </row>
        <row r="70">
          <cell r="C70" t="str">
            <v>(b) PPF</v>
          </cell>
          <cell r="G70" t="str">
            <v>Rs. </v>
          </cell>
        </row>
        <row r="71">
          <cell r="C71" t="str">
            <v>(c)LIC</v>
          </cell>
          <cell r="G71" t="str">
            <v>Rs. </v>
          </cell>
        </row>
        <row r="72">
          <cell r="C72" t="str">
            <v>(d) NSC Interest</v>
          </cell>
          <cell r="G72" t="str">
            <v>Rs. </v>
          </cell>
        </row>
        <row r="73">
          <cell r="C73" t="str">
            <v>(e)BOND</v>
          </cell>
          <cell r="G73" t="str">
            <v>Rs. </v>
          </cell>
        </row>
        <row r="74">
          <cell r="C74" t="str">
            <v>(e)UTI MEP'97</v>
          </cell>
          <cell r="G74" t="str">
            <v>Rs. </v>
          </cell>
        </row>
        <row r="75">
          <cell r="C75" t="str">
            <v>(f)  TOTAL (a) to (e)</v>
          </cell>
          <cell r="I75">
            <v>0</v>
          </cell>
          <cell r="J75">
            <v>0</v>
          </cell>
        </row>
        <row r="77">
          <cell r="G77" t="str">
            <v>GROSS</v>
          </cell>
          <cell r="I77" t="str">
            <v>QUALIFYING</v>
          </cell>
        </row>
        <row r="78">
          <cell r="C78" t="str">
            <v>II.   Under Section 88A (please specify)</v>
          </cell>
          <cell r="G78" t="str">
            <v>AMOUNT</v>
          </cell>
          <cell r="I78" t="str">
            <v>AMOUNT</v>
          </cell>
        </row>
        <row r="80">
          <cell r="C80" t="str">
            <v>(a)</v>
          </cell>
          <cell r="G80" t="str">
            <v>Rs.............</v>
          </cell>
          <cell r="I80" t="str">
            <v>Rs.............</v>
          </cell>
        </row>
        <row r="81">
          <cell r="C81" t="str">
            <v>(b)</v>
          </cell>
          <cell r="G81" t="str">
            <v>Rs.............</v>
          </cell>
          <cell r="I81" t="str">
            <v>Rs.............</v>
          </cell>
        </row>
        <row r="82">
          <cell r="C82" t="str">
            <v>(c)  TOTAL [(a) + (b)]</v>
          </cell>
          <cell r="G82" t="str">
            <v>Rs.............</v>
          </cell>
          <cell r="I82" t="str">
            <v>Rs.............</v>
          </cell>
          <cell r="J82">
            <v>0</v>
          </cell>
        </row>
        <row r="84">
          <cell r="C84" t="str">
            <v>III.  Under Section 89 (attach details)</v>
          </cell>
          <cell r="J84">
            <v>0</v>
          </cell>
        </row>
        <row r="86">
          <cell r="B86" t="str">
            <v>14.</v>
          </cell>
          <cell r="C86" t="str">
            <v>AGGREGATE OF TAX REBATES</v>
          </cell>
        </row>
        <row r="87">
          <cell r="C87" t="str">
            <v>AND RELIEF AT 13 ABOVE </v>
          </cell>
        </row>
        <row r="88">
          <cell r="C88" t="str">
            <v>[I(f) + II(c) + III]</v>
          </cell>
          <cell r="K88">
            <v>0</v>
          </cell>
        </row>
        <row r="90">
          <cell r="B90" t="str">
            <v>15.</v>
          </cell>
          <cell r="C90" t="str">
            <v>TAX PAYABLE (12-14) AND </v>
          </cell>
          <cell r="J90">
            <v>1300189</v>
          </cell>
        </row>
        <row r="91">
          <cell r="C91" t="str">
            <v>SURCHARGE THEREON</v>
          </cell>
          <cell r="J91">
            <v>26003.78</v>
          </cell>
          <cell r="K91">
            <v>1326192.78</v>
          </cell>
        </row>
        <row r="93">
          <cell r="B93" t="str">
            <v>16.</v>
          </cell>
          <cell r="C93" t="str">
            <v>LESS TAX DEDUCTED AT SOURCE</v>
          </cell>
          <cell r="K93">
            <v>54067</v>
          </cell>
        </row>
        <row r="94">
          <cell r="C94" t="str">
            <v>(Tax paid by the employer u/s 10(5B))</v>
          </cell>
        </row>
        <row r="95">
          <cell r="B95" t="str">
            <v>17.</v>
          </cell>
          <cell r="C95" t="str">
            <v>TAX PAYABLE/REFUNDABLE (15-16)</v>
          </cell>
          <cell r="K95">
            <v>1272125.78</v>
          </cell>
        </row>
        <row r="98">
          <cell r="B98" t="str">
            <v>DETAILS OF TAX DEDUCTED AND DEPOSITED INTO CENTRAL GOVERNMENT ACCOUNT</v>
          </cell>
        </row>
        <row r="100">
          <cell r="B100" t="str">
            <v>AMOUNT (Rs.)</v>
          </cell>
          <cell r="D100" t="str">
            <v>DATE OF PAYMENT</v>
          </cell>
          <cell r="F100" t="str">
            <v>   NAME OF BANK AND BRANCH WHERE TAX DEPOSITED</v>
          </cell>
        </row>
        <row r="102">
          <cell r="B102">
            <v>1</v>
          </cell>
          <cell r="C102">
            <v>54067</v>
          </cell>
          <cell r="D102">
            <v>36982</v>
          </cell>
          <cell r="G102" t="str">
            <v>SBI Nehru Place, New Delhi</v>
          </cell>
        </row>
        <row r="104">
          <cell r="C104">
            <v>54067</v>
          </cell>
        </row>
        <row r="108">
          <cell r="B108" t="str">
            <v>Certified that a sum of Rs. Fifty Four Thousand Sixty Nine only has been deducted at source and</v>
          </cell>
        </row>
        <row r="109">
          <cell r="B109" t="str">
            <v>paid to the credit of the Central Government. Further certified that the above information is true and correct as per records.</v>
          </cell>
        </row>
        <row r="111">
          <cell r="G111" t="str">
            <v>....................................................................................................</v>
          </cell>
        </row>
        <row r="112">
          <cell r="G112" t="str">
            <v>Signature of the person responsible for deduction of tax</v>
          </cell>
        </row>
        <row r="114">
          <cell r="B114" t="str">
            <v>Place: New Delhi</v>
          </cell>
          <cell r="G114" t="str">
            <v>Full Name : </v>
          </cell>
        </row>
        <row r="115">
          <cell r="B115" t="str">
            <v>Date:  </v>
          </cell>
          <cell r="G115" t="str">
            <v>Designation : </v>
          </cell>
        </row>
        <row r="117">
          <cell r="B117" t="str">
            <v>*  See sections 15 and 17 and rule 3. Furnish separate details of value of the perquisites and profits in lieu of or in </v>
          </cell>
        </row>
        <row r="118">
          <cell r="B118" t="str">
            <v>addition to salary or wages.</v>
          </cell>
        </row>
        <row r="121">
          <cell r="B121" t="str">
            <v>As per Income Tax (6th Amendment) Rules, 1991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entitlement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009-10"/>
      <sheetName val="Saving for Tax"/>
      <sheetName val="Rembursement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titlements"/>
      <sheetName val="samik - dues"/>
      <sheetName val="Samik"/>
      <sheetName val="Samik (3)"/>
      <sheetName val="FORM-16 Samik"/>
      <sheetName val="dividend"/>
      <sheetName val="alok - for f-16"/>
      <sheetName val="FORM-16"/>
      <sheetName val="alok"/>
      <sheetName val="Tax deposits"/>
      <sheetName val="paysli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-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-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M-16"/>
      <sheetName val="Cover"/>
    </sheetNames>
    <sheetDataSet>
      <sheetData sheetId="0">
        <row r="9">
          <cell r="B9" t="str">
            <v>    Name and Address of the Employer</v>
          </cell>
          <cell r="I9" t="str">
            <v>Name and Designation of the</v>
          </cell>
        </row>
        <row r="10">
          <cell r="I10" t="str">
            <v>Employee</v>
          </cell>
        </row>
        <row r="12">
          <cell r="B12" t="str">
            <v>THE BANK OF NOVA SCOTIA, CANADA</v>
          </cell>
          <cell r="I12" t="str">
            <v>TERRY WATKINS</v>
          </cell>
        </row>
        <row r="13">
          <cell r="B13" t="str">
            <v>DR. GOPAL DAS BHAWAN</v>
          </cell>
          <cell r="I13" t="str">
            <v>SENIOR PROJECT MANAGER</v>
          </cell>
        </row>
        <row r="14">
          <cell r="B14" t="str">
            <v>28, BARAKHAMBA ROAD</v>
          </cell>
        </row>
        <row r="15">
          <cell r="B15" t="str">
            <v>    PAN/GIR NO.</v>
          </cell>
          <cell r="E15" t="str">
            <v>   TAN</v>
          </cell>
          <cell r="I15" t="str">
            <v>PAN/GIR NO.</v>
          </cell>
        </row>
        <row r="16">
          <cell r="B16" t="str">
            <v>AAACB 1536H</v>
          </cell>
          <cell r="E16" t="str">
            <v>B-3784-E (STI) CRF</v>
          </cell>
          <cell r="I16" t="str">
            <v>AAIPW 4423F</v>
          </cell>
        </row>
        <row r="17">
          <cell r="G17" t="str">
            <v>      PERIOD</v>
          </cell>
          <cell r="J17" t="str">
            <v>ASSESSMENT</v>
          </cell>
        </row>
        <row r="18">
          <cell r="B18" t="str">
            <v>TDS Circle where Annual Return/Statement under </v>
          </cell>
          <cell r="G18" t="str">
            <v>FROM</v>
          </cell>
          <cell r="I18" t="str">
            <v>TO</v>
          </cell>
          <cell r="J18" t="str">
            <v>YEAR</v>
          </cell>
        </row>
        <row r="19">
          <cell r="B19" t="str">
            <v>section 206 is to be filed                   </v>
          </cell>
          <cell r="G19" t="str">
            <v>1 April 2001</v>
          </cell>
          <cell r="I19" t="str">
            <v>31 March 2002</v>
          </cell>
          <cell r="J19" t="str">
            <v>2002-2003</v>
          </cell>
          <cell r="K19" t="str">
            <v> </v>
          </cell>
        </row>
        <row r="22">
          <cell r="B22" t="str">
            <v>DETAILS OF SALARY PAID AND ANY OTHER INCOME AND TAX DEDUCTED</v>
          </cell>
        </row>
        <row r="24">
          <cell r="J24" t="str">
            <v>Rs.</v>
          </cell>
          <cell r="K24" t="str">
            <v>Rs.</v>
          </cell>
        </row>
        <row r="25">
          <cell r="B25" t="str">
            <v>1.</v>
          </cell>
          <cell r="C25" t="str">
            <v>GROSS SALARY * </v>
          </cell>
          <cell r="J25">
            <v>9155189.616661986</v>
          </cell>
        </row>
        <row r="27">
          <cell r="B27" t="str">
            <v>2.</v>
          </cell>
          <cell r="C27" t="str">
            <v>LESS :</v>
          </cell>
          <cell r="D27" t="str">
            <v>Allowance to the extent exempt under</v>
          </cell>
        </row>
        <row r="28">
          <cell r="D28" t="str">
            <v>section 10 : </v>
          </cell>
          <cell r="I28">
            <v>0</v>
          </cell>
        </row>
        <row r="30">
          <cell r="B30" t="str">
            <v>3.</v>
          </cell>
          <cell r="C30" t="str">
            <v>BALANCE (1-2)</v>
          </cell>
          <cell r="J30">
            <v>9155189.616661986</v>
          </cell>
        </row>
        <row r="32">
          <cell r="B32" t="str">
            <v>4.</v>
          </cell>
          <cell r="C32" t="str">
            <v>DEDUCTIONS :</v>
          </cell>
        </row>
        <row r="33">
          <cell r="C33" t="str">
            <v>(a)  Standard deduction</v>
          </cell>
          <cell r="G33" t="str">
            <v> </v>
          </cell>
          <cell r="I33">
            <v>0</v>
          </cell>
        </row>
        <row r="34">
          <cell r="C34" t="str">
            <v>(b)  Entertainment allowance</v>
          </cell>
          <cell r="G34" t="str">
            <v> </v>
          </cell>
        </row>
        <row r="35">
          <cell r="C35" t="str">
            <v>(c)  Tax on Employment</v>
          </cell>
          <cell r="G35" t="str">
            <v> </v>
          </cell>
        </row>
        <row r="37">
          <cell r="B37" t="str">
            <v>5.</v>
          </cell>
          <cell r="C37" t="str">
            <v>AGGREGATE OF 4 (a to c)</v>
          </cell>
          <cell r="I37" t="str">
            <v> </v>
          </cell>
        </row>
        <row r="39">
          <cell r="B39" t="str">
            <v>6.</v>
          </cell>
          <cell r="C39" t="str">
            <v>INCOME CHARGEABLE UNDER</v>
          </cell>
        </row>
        <row r="40">
          <cell r="C40" t="str">
            <v>THE HEAD SALARIES (3-5)</v>
          </cell>
          <cell r="K40">
            <v>9155189.616661986</v>
          </cell>
        </row>
        <row r="42">
          <cell r="B42" t="str">
            <v>7.</v>
          </cell>
          <cell r="C42" t="str">
            <v>ADD :</v>
          </cell>
          <cell r="D42" t="str">
            <v>Any other income reported by the</v>
          </cell>
        </row>
        <row r="43">
          <cell r="C43" t="str">
            <v>employee</v>
          </cell>
          <cell r="K43">
            <v>0</v>
          </cell>
        </row>
        <row r="45">
          <cell r="B45" t="str">
            <v>8.</v>
          </cell>
          <cell r="C45" t="str">
            <v>GROSS TOTAL INCOME (6+7)</v>
          </cell>
          <cell r="K45">
            <v>9155189.616661986</v>
          </cell>
        </row>
        <row r="47">
          <cell r="B47" t="str">
            <v>9.</v>
          </cell>
          <cell r="C47" t="str">
            <v>DEDUCTIONS UNDER CHAPTER VI-A</v>
          </cell>
          <cell r="G47" t="str">
            <v>GROSS</v>
          </cell>
          <cell r="I47" t="str">
            <v>QUALIFYING</v>
          </cell>
          <cell r="J47" t="str">
            <v>DEDUCTIBLE</v>
          </cell>
        </row>
        <row r="48">
          <cell r="G48" t="str">
            <v>AMOUNT</v>
          </cell>
          <cell r="I48" t="str">
            <v>AMOUNT</v>
          </cell>
          <cell r="J48" t="str">
            <v>AMOUNT</v>
          </cell>
        </row>
        <row r="50">
          <cell r="C50" t="str">
            <v>(a)</v>
          </cell>
          <cell r="G50" t="str">
            <v>Rs.............</v>
          </cell>
          <cell r="I50" t="str">
            <v>Rs.............</v>
          </cell>
          <cell r="J50" t="str">
            <v>Rs.............</v>
          </cell>
        </row>
        <row r="51">
          <cell r="C51" t="str">
            <v>(b)</v>
          </cell>
          <cell r="G51" t="str">
            <v>Rs.............</v>
          </cell>
          <cell r="I51" t="str">
            <v>Rs.............</v>
          </cell>
          <cell r="J51" t="str">
            <v>Rs.............</v>
          </cell>
        </row>
        <row r="52">
          <cell r="C52" t="str">
            <v>(c)</v>
          </cell>
          <cell r="G52" t="str">
            <v>Rs.............</v>
          </cell>
          <cell r="I52" t="str">
            <v>Rs.............</v>
          </cell>
          <cell r="J52" t="str">
            <v>Rs.............</v>
          </cell>
        </row>
        <row r="53">
          <cell r="C53" t="str">
            <v>(d)</v>
          </cell>
          <cell r="G53" t="str">
            <v>Rs.............</v>
          </cell>
          <cell r="I53" t="str">
            <v>Rs.............</v>
          </cell>
          <cell r="J53" t="str">
            <v>Rs.............</v>
          </cell>
        </row>
        <row r="55">
          <cell r="B55" t="str">
            <v>10.</v>
          </cell>
          <cell r="C55" t="str">
            <v>Aggregate of deductible amount under</v>
          </cell>
          <cell r="K55" t="str">
            <v> </v>
          </cell>
        </row>
        <row r="56">
          <cell r="C56" t="str">
            <v>Chapter VI-A</v>
          </cell>
          <cell r="K56">
            <v>0</v>
          </cell>
        </row>
        <row r="57">
          <cell r="K57" t="str">
            <v> </v>
          </cell>
        </row>
        <row r="58">
          <cell r="B58" t="str">
            <v>11.</v>
          </cell>
          <cell r="C58" t="str">
            <v>TOTAL INCOME (8-10)</v>
          </cell>
          <cell r="E58" t="str">
            <v>(rounded off)</v>
          </cell>
          <cell r="K58">
            <v>9155190</v>
          </cell>
        </row>
        <row r="59">
          <cell r="K59" t="str">
            <v> </v>
          </cell>
        </row>
        <row r="60">
          <cell r="B60" t="str">
            <v>12.</v>
          </cell>
          <cell r="C60" t="str">
            <v>TAX ON TOTAL INCOME</v>
          </cell>
          <cell r="K60">
            <v>2720557</v>
          </cell>
        </row>
        <row r="63">
          <cell r="J63" t="str">
            <v>Rs.</v>
          </cell>
          <cell r="K63" t="str">
            <v>Rs.</v>
          </cell>
        </row>
        <row r="64">
          <cell r="B64" t="str">
            <v>13.</v>
          </cell>
          <cell r="C64" t="str">
            <v>REBATE AND RELIEF UNDER CHAPTER VIII</v>
          </cell>
        </row>
        <row r="66">
          <cell r="G66" t="str">
            <v>GROSS</v>
          </cell>
          <cell r="I66" t="str">
            <v>QUALIFYING</v>
          </cell>
          <cell r="J66" t="str">
            <v>TAX REBATE/</v>
          </cell>
        </row>
        <row r="67">
          <cell r="C67" t="str">
            <v>I.   Under Section 88 (please specify)</v>
          </cell>
          <cell r="G67" t="str">
            <v>AMOUNT</v>
          </cell>
          <cell r="I67" t="str">
            <v>AMOUNT</v>
          </cell>
          <cell r="J67" t="str">
            <v>RELIEF</v>
          </cell>
        </row>
        <row r="69">
          <cell r="C69" t="str">
            <v>(a) LIC</v>
          </cell>
          <cell r="G69" t="str">
            <v>Rs. </v>
          </cell>
          <cell r="I69" t="str">
            <v>Rs. </v>
          </cell>
        </row>
        <row r="70">
          <cell r="C70" t="str">
            <v>(b) PPF</v>
          </cell>
          <cell r="G70" t="str">
            <v>Rs. </v>
          </cell>
          <cell r="I70" t="str">
            <v>Rs. </v>
          </cell>
        </row>
        <row r="71">
          <cell r="C71" t="str">
            <v>(c) National Savings Certificates</v>
          </cell>
          <cell r="G71" t="str">
            <v>Rs. </v>
          </cell>
          <cell r="I71" t="str">
            <v>Rs. </v>
          </cell>
        </row>
        <row r="72">
          <cell r="C72" t="str">
            <v>(d)UTI(s)</v>
          </cell>
          <cell r="G72" t="str">
            <v>Rs. </v>
          </cell>
          <cell r="I72" t="str">
            <v>Rs. </v>
          </cell>
        </row>
        <row r="73">
          <cell r="C73" t="str">
            <v>(e)</v>
          </cell>
          <cell r="G73" t="str">
            <v>Rs. </v>
          </cell>
          <cell r="I73" t="str">
            <v>Rs. </v>
          </cell>
        </row>
        <row r="74">
          <cell r="C74" t="str">
            <v>(f)  TOTAL (a) to (e)</v>
          </cell>
          <cell r="G74" t="str">
            <v>Rs. </v>
          </cell>
          <cell r="I74" t="str">
            <v>Rs. </v>
          </cell>
          <cell r="J74">
            <v>0</v>
          </cell>
        </row>
        <row r="76">
          <cell r="G76" t="str">
            <v>GROSS</v>
          </cell>
          <cell r="I76" t="str">
            <v>QUALIFYING</v>
          </cell>
        </row>
        <row r="77">
          <cell r="C77" t="str">
            <v>II.   Under Section 88A (please specify)</v>
          </cell>
          <cell r="G77" t="str">
            <v>AMOUNT</v>
          </cell>
          <cell r="I77" t="str">
            <v>AMOUNT</v>
          </cell>
        </row>
        <row r="79">
          <cell r="C79" t="str">
            <v>(a)</v>
          </cell>
          <cell r="G79" t="str">
            <v>Rs.............</v>
          </cell>
          <cell r="I79" t="str">
            <v>Rs.............</v>
          </cell>
        </row>
        <row r="80">
          <cell r="C80" t="str">
            <v>(b)</v>
          </cell>
          <cell r="G80" t="str">
            <v>Rs.............</v>
          </cell>
          <cell r="I80" t="str">
            <v>Rs.............</v>
          </cell>
        </row>
        <row r="81">
          <cell r="C81" t="str">
            <v>(c)  TOTAL [(a) + (b)]</v>
          </cell>
          <cell r="G81" t="str">
            <v>Rs.............</v>
          </cell>
          <cell r="I81" t="str">
            <v>Rs.............</v>
          </cell>
          <cell r="J81" t="str">
            <v>Nil</v>
          </cell>
        </row>
        <row r="83">
          <cell r="C83" t="str">
            <v>III.  Under Section 89 (attach details)</v>
          </cell>
          <cell r="J83" t="str">
            <v>Nil</v>
          </cell>
        </row>
        <row r="85">
          <cell r="B85" t="str">
            <v>14.</v>
          </cell>
          <cell r="C85" t="str">
            <v>AGGREGATE OF TAX REBATES</v>
          </cell>
        </row>
        <row r="86">
          <cell r="C86" t="str">
            <v>AND RELIEF AT 13 ABOVE </v>
          </cell>
        </row>
        <row r="87">
          <cell r="C87" t="str">
            <v>[I(f) + II(c) + III]</v>
          </cell>
          <cell r="K87">
            <v>0</v>
          </cell>
        </row>
        <row r="89">
          <cell r="B89" t="str">
            <v>15.</v>
          </cell>
          <cell r="C89" t="str">
            <v>TAX PAYABLE (12-14) AND </v>
          </cell>
        </row>
        <row r="90">
          <cell r="C90" t="str">
            <v>SURCHARGE THEREON</v>
          </cell>
          <cell r="K90">
            <v>2774968.14</v>
          </cell>
        </row>
        <row r="92">
          <cell r="B92" t="str">
            <v>16.</v>
          </cell>
          <cell r="C92" t="str">
            <v>LESS TAX DEDUCTED AT SOURCE</v>
          </cell>
          <cell r="K92">
            <v>0</v>
          </cell>
        </row>
        <row r="95">
          <cell r="B95" t="str">
            <v>17.</v>
          </cell>
          <cell r="C95" t="str">
            <v>TAX PAYABLE/(REFUNDABLE) (15-16)</v>
          </cell>
          <cell r="K95">
            <v>2774968.14</v>
          </cell>
        </row>
        <row r="98">
          <cell r="B98" t="str">
            <v>DETAILS OF TAX DEDUCTED AND DEPOSITED INTO CENTRAL GOVERNMENT ACCOUNT</v>
          </cell>
        </row>
        <row r="100">
          <cell r="B100" t="str">
            <v>AMOUNT (Rs.)</v>
          </cell>
          <cell r="D100" t="str">
            <v>DATE OF PAYMENT</v>
          </cell>
          <cell r="F100" t="str">
            <v>   NAME OF BANK AND BRANCH WHERE TAX DEPOSITED</v>
          </cell>
        </row>
        <row r="117">
          <cell r="C117">
            <v>0</v>
          </cell>
        </row>
        <row r="120">
          <cell r="B120" t="str">
            <v>Certified that a sum of Rs. ……………………………………………………………………………………………………………………………………………………………………………………… </v>
          </cell>
        </row>
        <row r="121">
          <cell r="B121" t="str">
            <v>has been deducted and paid to the credit of the Central Government. Further certified that the above information is true and</v>
          </cell>
        </row>
        <row r="122">
          <cell r="B122" t="str">
            <v>correct as per records.</v>
          </cell>
        </row>
        <row r="124">
          <cell r="G124" t="str">
            <v>....................................................................................................</v>
          </cell>
        </row>
        <row r="125">
          <cell r="G125" t="str">
            <v>Signature of the person responsible for deduction of tax</v>
          </cell>
        </row>
        <row r="127">
          <cell r="B127" t="str">
            <v>Place: </v>
          </cell>
          <cell r="G127" t="str">
            <v>Full Name : </v>
          </cell>
        </row>
        <row r="128">
          <cell r="B128" t="str">
            <v>Date:  </v>
          </cell>
          <cell r="G128" t="str">
            <v>Designation : </v>
          </cell>
        </row>
        <row r="130">
          <cell r="B130" t="str">
            <v>*  See sections 15 and 17 and rule 3. Furnish separate details of value of the perquisites and profits in lieu of or in </v>
          </cell>
        </row>
        <row r="131">
          <cell r="B131" t="str">
            <v>addition to salary or wages.</v>
          </cell>
        </row>
        <row r="134">
          <cell r="B134" t="str">
            <v>As per Income Tax (6th Amendment) Rules, 1991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ORM-16"/>
      <sheetName val="master"/>
      <sheetName val="Notes"/>
      <sheetName val="overseas "/>
      <sheetName val="Indian"/>
      <sheetName val="Cover"/>
      <sheetName val="Ann A"/>
      <sheetName val="Ann B"/>
      <sheetName val="ANN C"/>
      <sheetName val="ann D"/>
      <sheetName val="FORM 3"/>
      <sheetName val="Schedule A"/>
      <sheetName val="Schedule B"/>
      <sheetName val="Schedule C"/>
      <sheetName val="Schedule D"/>
      <sheetName val="Schedule E"/>
      <sheetName val="Schedule F "/>
      <sheetName val="Schedule G"/>
      <sheetName val="Schedule  H"/>
      <sheetName val="Ann E"/>
      <sheetName val="New Form 16"/>
      <sheetName val="Form 12BA"/>
      <sheetName val="Ann-Form 12BA"/>
      <sheetName val="Saral (2)"/>
    </sheetNames>
    <sheetDataSet>
      <sheetData sheetId="0">
        <row r="9">
          <cell r="A9" t="str">
            <v>    Name and Address of the Employer</v>
          </cell>
          <cell r="H9" t="str">
            <v>Name and Designation of the</v>
          </cell>
        </row>
        <row r="10">
          <cell r="H10" t="str">
            <v>Employee</v>
          </cell>
        </row>
        <row r="12">
          <cell r="A12" t="str">
            <v>BANK OF NOVA SCOTIA, </v>
          </cell>
          <cell r="H12" t="str">
            <v>PETER NESBITT</v>
          </cell>
        </row>
        <row r="13">
          <cell r="A13" t="str">
            <v>DR. GOPAL DAS BHAWAN</v>
          </cell>
          <cell r="H13" t="str">
            <v>MANAGER</v>
          </cell>
        </row>
        <row r="14">
          <cell r="A14" t="str">
            <v>28, BARAKHAMBA ROAD</v>
          </cell>
        </row>
        <row r="15">
          <cell r="A15" t="str">
            <v>    PAN/GIR NO.</v>
          </cell>
          <cell r="D15" t="str">
            <v>   TAN</v>
          </cell>
          <cell r="H15" t="str">
            <v>PAN/GIR NO.</v>
          </cell>
        </row>
        <row r="16">
          <cell r="A16" t="str">
            <v>AAACB 1536H</v>
          </cell>
          <cell r="D16" t="b">
            <v>0</v>
          </cell>
          <cell r="H16" t="str">
            <v>APPLIED FOR</v>
          </cell>
        </row>
        <row r="17">
          <cell r="F17" t="str">
            <v>      PERIOD</v>
          </cell>
          <cell r="I17" t="str">
            <v>ASSESSMENT</v>
          </cell>
        </row>
        <row r="18">
          <cell r="A18" t="str">
            <v>TDS Circle where Annual Return/Statement under </v>
          </cell>
          <cell r="F18" t="str">
            <v>FROM</v>
          </cell>
          <cell r="H18" t="str">
            <v>TO</v>
          </cell>
          <cell r="I18" t="str">
            <v>YEAR</v>
          </cell>
        </row>
        <row r="19">
          <cell r="A19" t="str">
            <v>section 206 is to be filed                   </v>
          </cell>
          <cell r="F19" t="str">
            <v>1 April 2001</v>
          </cell>
          <cell r="H19" t="str">
            <v>31 March 2002</v>
          </cell>
          <cell r="I19" t="str">
            <v>2002-2003</v>
          </cell>
          <cell r="J19" t="str">
            <v> </v>
          </cell>
        </row>
        <row r="22">
          <cell r="A22" t="str">
            <v>DETAILS OF SALARY PAID AND ANY OTHER INCOME AND TAX DEDUCTED</v>
          </cell>
        </row>
        <row r="24">
          <cell r="I24" t="str">
            <v>Rs.</v>
          </cell>
          <cell r="J24" t="str">
            <v>Rs.</v>
          </cell>
        </row>
        <row r="25">
          <cell r="A25" t="str">
            <v>1.</v>
          </cell>
          <cell r="B25" t="str">
            <v>GROSS SALARY * </v>
          </cell>
          <cell r="I25">
            <v>5572690</v>
          </cell>
        </row>
        <row r="27">
          <cell r="A27" t="str">
            <v>2.</v>
          </cell>
          <cell r="B27" t="str">
            <v>LESS :</v>
          </cell>
          <cell r="C27" t="str">
            <v>Allowance to the extent exempt under</v>
          </cell>
        </row>
        <row r="28">
          <cell r="C28" t="str">
            <v>section 10 : </v>
          </cell>
          <cell r="H28">
            <v>0</v>
          </cell>
        </row>
        <row r="30">
          <cell r="A30" t="str">
            <v>3.</v>
          </cell>
          <cell r="B30" t="str">
            <v>BALANCE (1-2)</v>
          </cell>
          <cell r="I30">
            <v>5572690</v>
          </cell>
        </row>
        <row r="32">
          <cell r="A32" t="str">
            <v>4.</v>
          </cell>
          <cell r="B32" t="str">
            <v>DEDUCTIONS :</v>
          </cell>
        </row>
        <row r="33">
          <cell r="B33" t="str">
            <v>(a)  Standard deduction</v>
          </cell>
          <cell r="F33" t="str">
            <v> </v>
          </cell>
          <cell r="H33">
            <v>0</v>
          </cell>
        </row>
        <row r="34">
          <cell r="B34" t="str">
            <v>(b)  Entertainment allowance</v>
          </cell>
          <cell r="F34" t="str">
            <v> </v>
          </cell>
        </row>
        <row r="35">
          <cell r="B35" t="str">
            <v>(c)  Tax on Employment</v>
          </cell>
          <cell r="F35" t="str">
            <v> </v>
          </cell>
        </row>
        <row r="37">
          <cell r="A37" t="str">
            <v>5.</v>
          </cell>
          <cell r="B37" t="str">
            <v>AGGREGATE OF 4 (a to c)</v>
          </cell>
          <cell r="H37" t="str">
            <v> </v>
          </cell>
        </row>
        <row r="39">
          <cell r="A39" t="str">
            <v>6.</v>
          </cell>
          <cell r="B39" t="str">
            <v>INCOME CHARGEABLE UNDER</v>
          </cell>
        </row>
        <row r="40">
          <cell r="B40" t="str">
            <v>THE HEAD SALARIES (3-5)</v>
          </cell>
          <cell r="J40">
            <v>5572690</v>
          </cell>
        </row>
        <row r="42">
          <cell r="A42" t="str">
            <v>7.</v>
          </cell>
          <cell r="B42" t="str">
            <v>ADD :</v>
          </cell>
          <cell r="C42" t="str">
            <v>Any other income reported by the</v>
          </cell>
        </row>
        <row r="43">
          <cell r="B43" t="str">
            <v>employee</v>
          </cell>
          <cell r="J43">
            <v>0</v>
          </cell>
        </row>
        <row r="45">
          <cell r="A45" t="str">
            <v>8.</v>
          </cell>
          <cell r="B45" t="str">
            <v>GROSS TOTAL INCOME (6+7)</v>
          </cell>
          <cell r="J45">
            <v>5572690</v>
          </cell>
        </row>
        <row r="47">
          <cell r="A47" t="str">
            <v>9.</v>
          </cell>
          <cell r="B47" t="str">
            <v>DEDUCTIONS UNDER CHAPTER VI-A</v>
          </cell>
          <cell r="F47" t="str">
            <v>GROSS</v>
          </cell>
          <cell r="H47" t="str">
            <v>QUALIFYING</v>
          </cell>
          <cell r="I47" t="str">
            <v>DEDUCTIBLE</v>
          </cell>
        </row>
        <row r="48">
          <cell r="F48" t="str">
            <v>AMOUNT</v>
          </cell>
          <cell r="H48" t="str">
            <v>AMOUNT</v>
          </cell>
          <cell r="I48" t="str">
            <v>AMOUNT</v>
          </cell>
        </row>
        <row r="50">
          <cell r="B50" t="str">
            <v>(a)</v>
          </cell>
          <cell r="F50" t="str">
            <v>Rs.............</v>
          </cell>
          <cell r="H50" t="str">
            <v>Rs.............</v>
          </cell>
          <cell r="I50" t="str">
            <v>Rs.............</v>
          </cell>
        </row>
        <row r="51">
          <cell r="B51" t="str">
            <v>(b)</v>
          </cell>
          <cell r="F51" t="str">
            <v>Rs.............</v>
          </cell>
          <cell r="H51" t="str">
            <v>Rs.............</v>
          </cell>
          <cell r="I51" t="str">
            <v>Rs.............</v>
          </cell>
        </row>
        <row r="52">
          <cell r="B52" t="str">
            <v>(c)</v>
          </cell>
          <cell r="F52" t="str">
            <v>Rs.............</v>
          </cell>
          <cell r="H52" t="str">
            <v>Rs.............</v>
          </cell>
          <cell r="I52" t="str">
            <v>Rs.............</v>
          </cell>
        </row>
        <row r="53">
          <cell r="B53" t="str">
            <v>(d)</v>
          </cell>
          <cell r="F53" t="str">
            <v>Rs.............</v>
          </cell>
          <cell r="H53" t="str">
            <v>Rs.............</v>
          </cell>
          <cell r="I53" t="str">
            <v>Rs.............</v>
          </cell>
        </row>
        <row r="55">
          <cell r="A55" t="str">
            <v>10.</v>
          </cell>
          <cell r="B55" t="str">
            <v>Aggregate of deductible amount under</v>
          </cell>
          <cell r="J55" t="str">
            <v> </v>
          </cell>
        </row>
        <row r="56">
          <cell r="B56" t="str">
            <v>Chapter VI-A</v>
          </cell>
          <cell r="J56">
            <v>0</v>
          </cell>
        </row>
        <row r="57">
          <cell r="J57" t="str">
            <v> </v>
          </cell>
        </row>
        <row r="58">
          <cell r="A58" t="str">
            <v>11.</v>
          </cell>
          <cell r="B58" t="str">
            <v>TOTAL INCOME (8-10)</v>
          </cell>
          <cell r="J58">
            <v>5572690</v>
          </cell>
        </row>
        <row r="59">
          <cell r="J59" t="str">
            <v> </v>
          </cell>
        </row>
        <row r="60">
          <cell r="A60" t="str">
            <v>12.</v>
          </cell>
          <cell r="B60" t="str">
            <v>TAX ON TOTAL INCOME</v>
          </cell>
          <cell r="J60">
            <v>1645807</v>
          </cell>
        </row>
        <row r="63">
          <cell r="I63" t="str">
            <v>Rs.</v>
          </cell>
          <cell r="J63" t="str">
            <v>Rs.</v>
          </cell>
        </row>
        <row r="64">
          <cell r="A64" t="str">
            <v>13.</v>
          </cell>
          <cell r="B64" t="str">
            <v>REBATE AND RELIEF UNDER CHAPTER VIII</v>
          </cell>
        </row>
        <row r="66">
          <cell r="F66" t="str">
            <v>GROSS</v>
          </cell>
          <cell r="H66" t="str">
            <v>QUALIFYING</v>
          </cell>
          <cell r="I66" t="str">
            <v>TAX REBATE/</v>
          </cell>
        </row>
        <row r="67">
          <cell r="B67" t="str">
            <v>I.   Under Section 88 (please specify)</v>
          </cell>
          <cell r="F67" t="str">
            <v>AMOUNT</v>
          </cell>
          <cell r="H67" t="str">
            <v>AMOUNT</v>
          </cell>
          <cell r="I67" t="str">
            <v>RELIEF</v>
          </cell>
        </row>
        <row r="69">
          <cell r="B69" t="str">
            <v>(a) LIC</v>
          </cell>
          <cell r="F69" t="str">
            <v>Rs. </v>
          </cell>
          <cell r="H69" t="str">
            <v>Rs. </v>
          </cell>
        </row>
        <row r="70">
          <cell r="B70" t="str">
            <v>(b) PPF</v>
          </cell>
          <cell r="F70" t="str">
            <v>Rs. </v>
          </cell>
          <cell r="H70" t="str">
            <v>Rs. </v>
          </cell>
        </row>
        <row r="71">
          <cell r="B71" t="str">
            <v>(c) National Savings Certificates</v>
          </cell>
          <cell r="F71" t="str">
            <v>Rs. </v>
          </cell>
          <cell r="H71" t="str">
            <v>Rs. </v>
          </cell>
        </row>
        <row r="72">
          <cell r="B72" t="str">
            <v>(d)UTI(s)</v>
          </cell>
          <cell r="F72" t="str">
            <v>Rs. </v>
          </cell>
          <cell r="H72" t="str">
            <v>Rs. </v>
          </cell>
        </row>
        <row r="73">
          <cell r="B73" t="str">
            <v>(e)</v>
          </cell>
          <cell r="F73" t="str">
            <v>Rs. </v>
          </cell>
          <cell r="H73" t="str">
            <v>Rs. </v>
          </cell>
        </row>
        <row r="74">
          <cell r="B74" t="str">
            <v>(f)  TOTAL (a) to (e)</v>
          </cell>
          <cell r="F74" t="str">
            <v>Rs. </v>
          </cell>
          <cell r="H74" t="str">
            <v>Rs. </v>
          </cell>
          <cell r="I74">
            <v>0</v>
          </cell>
        </row>
        <row r="76">
          <cell r="F76" t="str">
            <v>GROSS</v>
          </cell>
          <cell r="H76" t="str">
            <v>QUALIFYING</v>
          </cell>
        </row>
        <row r="77">
          <cell r="B77" t="str">
            <v>II.   Under Section 88A (please specify)</v>
          </cell>
          <cell r="F77" t="str">
            <v>AMOUNT</v>
          </cell>
          <cell r="H77" t="str">
            <v>AMOUNT</v>
          </cell>
        </row>
        <row r="79">
          <cell r="B79" t="str">
            <v>(a)</v>
          </cell>
          <cell r="F79" t="str">
            <v>Rs.............</v>
          </cell>
          <cell r="H79" t="str">
            <v>Rs.............</v>
          </cell>
        </row>
        <row r="80">
          <cell r="B80" t="str">
            <v>(b)</v>
          </cell>
          <cell r="F80" t="str">
            <v>Rs.............</v>
          </cell>
          <cell r="H80" t="str">
            <v>Rs.............</v>
          </cell>
        </row>
        <row r="81">
          <cell r="B81" t="str">
            <v>(c)  TOTAL [(a) + (b)]</v>
          </cell>
          <cell r="F81" t="str">
            <v>Rs.............</v>
          </cell>
          <cell r="H81" t="str">
            <v>Rs.............</v>
          </cell>
          <cell r="I81" t="str">
            <v>Nil</v>
          </cell>
        </row>
        <row r="83">
          <cell r="B83" t="str">
            <v>III.  Under Section 89 (attach details)</v>
          </cell>
          <cell r="I83" t="str">
            <v>Nil</v>
          </cell>
        </row>
        <row r="85">
          <cell r="A85" t="str">
            <v>14.</v>
          </cell>
          <cell r="B85" t="str">
            <v>AGGREGATE OF TAX REBATES</v>
          </cell>
        </row>
        <row r="86">
          <cell r="B86" t="str">
            <v>AND RELIEF AT 13 ABOVE </v>
          </cell>
        </row>
        <row r="87">
          <cell r="B87" t="str">
            <v>[I(f) + II(c) + III]</v>
          </cell>
          <cell r="J87">
            <v>0</v>
          </cell>
        </row>
        <row r="89">
          <cell r="A89" t="str">
            <v>15.</v>
          </cell>
          <cell r="B89" t="str">
            <v>TAX PAYABLE (12-14) AND </v>
          </cell>
        </row>
        <row r="90">
          <cell r="B90" t="str">
            <v>SURCHARGE THEREON</v>
          </cell>
          <cell r="J90">
            <v>1810387.7000000002</v>
          </cell>
        </row>
        <row r="92">
          <cell r="A92" t="str">
            <v>16.</v>
          </cell>
          <cell r="B92" t="str">
            <v>LESS TAX DEDUCTED AT SOURCE</v>
          </cell>
          <cell r="J92">
            <v>0</v>
          </cell>
        </row>
        <row r="95">
          <cell r="A95" t="str">
            <v>17.</v>
          </cell>
          <cell r="B95" t="str">
            <v>TAX PAYABLE/(REFUNDABLE) (15-16)</v>
          </cell>
          <cell r="J95">
            <v>1810387.7000000002</v>
          </cell>
        </row>
        <row r="98">
          <cell r="A98" t="str">
            <v>DETAILS OF TAX DEDUCTED AND DEPOSITED INTO CENTRAL GOVERNMENT ACCOUNT</v>
          </cell>
        </row>
        <row r="100">
          <cell r="A100" t="str">
            <v>AMOUNT (Rs.)</v>
          </cell>
          <cell r="C100" t="str">
            <v>DATE OF PAYMENT</v>
          </cell>
          <cell r="E100" t="str">
            <v>   NAME OF BANK AND BRANCH WHERE TAX DEPOSITED</v>
          </cell>
        </row>
        <row r="117">
          <cell r="B117">
            <v>0</v>
          </cell>
        </row>
        <row r="120">
          <cell r="A120" t="str">
            <v>Certified that a sum of Rs. ……………………………………………………………………………………………………………………………………………………………………………………… </v>
          </cell>
        </row>
        <row r="121">
          <cell r="A121" t="str">
            <v>has been deducted and paid to the credit of the Central Government. Further certified that the above information is true and</v>
          </cell>
        </row>
        <row r="122">
          <cell r="A122" t="str">
            <v>correct as per records.</v>
          </cell>
        </row>
        <row r="124">
          <cell r="F124" t="str">
            <v>....................................................................................................</v>
          </cell>
        </row>
        <row r="125">
          <cell r="F125" t="str">
            <v>Signature of the person responsible for deduction of tax</v>
          </cell>
        </row>
        <row r="127">
          <cell r="A127" t="str">
            <v>Place: </v>
          </cell>
          <cell r="F127" t="str">
            <v>Full Name : </v>
          </cell>
        </row>
        <row r="128">
          <cell r="A128" t="str">
            <v>Date:  </v>
          </cell>
          <cell r="F128" t="str">
            <v>Designation : </v>
          </cell>
        </row>
        <row r="130">
          <cell r="A130" t="str">
            <v>*  See sections 15 and 17 and rule 3. Furnish separate details of value of the perquisites and profits in lieu of or in </v>
          </cell>
        </row>
        <row r="131">
          <cell r="A131" t="str">
            <v>addition to salary or wages.</v>
          </cell>
        </row>
        <row r="134">
          <cell r="A134" t="str">
            <v>As per Income Tax (6th Amendment) Rules, 1991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FJV- Tax Computation 1999-2000"/>
    </sheetNames>
    <definedNames>
      <definedName name="words"/>
    </defined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FJV- Tax Computation 1999-2000"/>
    </sheetNames>
    <definedNames>
      <definedName name="words"/>
    </defined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ORM-16"/>
    </sheetNames>
    <sheetDataSet>
      <sheetData sheetId="0">
        <row r="9">
          <cell r="A9" t="str">
            <v>    Name and Address of the Employer</v>
          </cell>
          <cell r="H9" t="str">
            <v>Name and Designation of the</v>
          </cell>
        </row>
        <row r="10">
          <cell r="H10" t="str">
            <v>Employee</v>
          </cell>
        </row>
        <row r="12">
          <cell r="A12">
            <v>0</v>
          </cell>
          <cell r="H12">
            <v>0</v>
          </cell>
        </row>
        <row r="13">
          <cell r="A13">
            <v>0</v>
          </cell>
          <cell r="H13" t="str">
            <v>15 April 2000 to 31 March 2001</v>
          </cell>
        </row>
        <row r="14">
          <cell r="A14">
            <v>0</v>
          </cell>
        </row>
        <row r="15">
          <cell r="A15" t="str">
            <v>    PAN/GIR NO.</v>
          </cell>
          <cell r="D15" t="str">
            <v>   TAN</v>
          </cell>
          <cell r="H15" t="str">
            <v>PAN/GIR NO.</v>
          </cell>
        </row>
        <row r="16">
          <cell r="D16">
            <v>0</v>
          </cell>
          <cell r="H16">
            <v>0</v>
          </cell>
        </row>
        <row r="17">
          <cell r="F17" t="str">
            <v>      PERIOD</v>
          </cell>
          <cell r="I17" t="str">
            <v>ASSESSMENT</v>
          </cell>
        </row>
        <row r="18">
          <cell r="A18" t="str">
            <v>TDS Circle where Annual Return/Statement under </v>
          </cell>
          <cell r="F18" t="str">
            <v>FROM</v>
          </cell>
          <cell r="H18" t="str">
            <v>TO</v>
          </cell>
          <cell r="I18" t="str">
            <v>YEAR</v>
          </cell>
        </row>
        <row r="19">
          <cell r="A19" t="str">
            <v>section 206 is to be filed                   </v>
          </cell>
          <cell r="F19" t="str">
            <v>2001-2002</v>
          </cell>
          <cell r="I19" t="str">
            <v>THOMAS MUDAYANKAVIL</v>
          </cell>
          <cell r="J19" t="str">
            <v> </v>
          </cell>
        </row>
        <row r="22">
          <cell r="A22" t="str">
            <v>DETAILS OF SALARY PAID AND ANY OTHER INCOME AND TAX DEDUCTED</v>
          </cell>
        </row>
        <row r="24">
          <cell r="I24" t="str">
            <v>Rs.</v>
          </cell>
          <cell r="J24" t="str">
            <v>Rs.</v>
          </cell>
        </row>
        <row r="25">
          <cell r="A25" t="str">
            <v>1.</v>
          </cell>
          <cell r="B25" t="str">
            <v>GROSS SALARY * </v>
          </cell>
          <cell r="I25">
            <v>4826770</v>
          </cell>
        </row>
        <row r="27">
          <cell r="A27" t="str">
            <v>2.</v>
          </cell>
          <cell r="B27" t="str">
            <v>LESS :</v>
          </cell>
          <cell r="C27" t="str">
            <v>Allowance to the extent exempt under</v>
          </cell>
        </row>
        <row r="28">
          <cell r="C28" t="str">
            <v>section 10 : </v>
          </cell>
          <cell r="H28">
            <v>0</v>
          </cell>
        </row>
        <row r="30">
          <cell r="A30" t="str">
            <v>3.</v>
          </cell>
          <cell r="B30" t="str">
            <v>BALANCE (1-2)</v>
          </cell>
          <cell r="I30">
            <v>4826770</v>
          </cell>
        </row>
        <row r="32">
          <cell r="A32" t="str">
            <v>4.</v>
          </cell>
          <cell r="B32" t="str">
            <v>DEDUCTIONS :</v>
          </cell>
        </row>
        <row r="33">
          <cell r="B33" t="str">
            <v>(a)  Standard deduction</v>
          </cell>
          <cell r="F33" t="str">
            <v> </v>
          </cell>
          <cell r="H33">
            <v>0</v>
          </cell>
        </row>
        <row r="34">
          <cell r="B34" t="str">
            <v>(b)  Entertainment allowance</v>
          </cell>
          <cell r="F34" t="str">
            <v> </v>
          </cell>
        </row>
        <row r="35">
          <cell r="B35" t="str">
            <v>(c)  Tax on Employment</v>
          </cell>
          <cell r="F35" t="str">
            <v> </v>
          </cell>
        </row>
        <row r="37">
          <cell r="A37" t="str">
            <v>5.</v>
          </cell>
          <cell r="B37" t="str">
            <v>AGGREGATE OF 4 (a to c)</v>
          </cell>
          <cell r="H37" t="str">
            <v> </v>
          </cell>
        </row>
        <row r="39">
          <cell r="A39" t="str">
            <v>6.</v>
          </cell>
          <cell r="B39" t="str">
            <v>INCOME CHARGEABLE UNDER</v>
          </cell>
        </row>
        <row r="40">
          <cell r="B40" t="str">
            <v>THE HEAD SALARIES (3-5)</v>
          </cell>
          <cell r="J40">
            <v>4826770</v>
          </cell>
        </row>
        <row r="42">
          <cell r="A42" t="str">
            <v>7.</v>
          </cell>
          <cell r="B42" t="str">
            <v>ADD :</v>
          </cell>
          <cell r="C42" t="str">
            <v>Any other income reported by the</v>
          </cell>
        </row>
        <row r="43">
          <cell r="B43" t="str">
            <v>employee</v>
          </cell>
          <cell r="J43">
            <v>0</v>
          </cell>
        </row>
        <row r="45">
          <cell r="A45" t="str">
            <v>8.</v>
          </cell>
          <cell r="B45" t="str">
            <v>GROSS TOTAL INCOME (6+7)</v>
          </cell>
          <cell r="J45">
            <v>4826770</v>
          </cell>
        </row>
        <row r="47">
          <cell r="A47" t="str">
            <v>9.</v>
          </cell>
          <cell r="B47" t="str">
            <v>DEDUCTIONS UNDER CHAPTER VI-A</v>
          </cell>
          <cell r="F47" t="str">
            <v>GROSS</v>
          </cell>
          <cell r="H47" t="str">
            <v>QUALIFYING</v>
          </cell>
          <cell r="I47" t="str">
            <v>DEDUCTIBLE</v>
          </cell>
        </row>
        <row r="48">
          <cell r="F48" t="str">
            <v>AMOUNT</v>
          </cell>
          <cell r="H48" t="str">
            <v>AMOUNT</v>
          </cell>
          <cell r="I48" t="str">
            <v>AMOUNT</v>
          </cell>
        </row>
        <row r="50">
          <cell r="B50" t="str">
            <v>(a)</v>
          </cell>
          <cell r="F50" t="str">
            <v>Rs.............</v>
          </cell>
          <cell r="H50" t="str">
            <v>Rs.............</v>
          </cell>
          <cell r="I50" t="str">
            <v>Rs.............</v>
          </cell>
        </row>
        <row r="51">
          <cell r="B51" t="str">
            <v>(b)</v>
          </cell>
          <cell r="F51" t="str">
            <v>Rs.............</v>
          </cell>
          <cell r="H51" t="str">
            <v>Rs.............</v>
          </cell>
          <cell r="I51" t="str">
            <v>Rs.............</v>
          </cell>
        </row>
        <row r="52">
          <cell r="B52" t="str">
            <v>(c)</v>
          </cell>
          <cell r="F52" t="str">
            <v>Rs.............</v>
          </cell>
          <cell r="H52" t="str">
            <v>Rs.............</v>
          </cell>
          <cell r="I52" t="str">
            <v>Rs.............</v>
          </cell>
        </row>
        <row r="53">
          <cell r="B53" t="str">
            <v>(d)</v>
          </cell>
          <cell r="F53" t="str">
            <v>Rs.............</v>
          </cell>
          <cell r="H53" t="str">
            <v>Rs.............</v>
          </cell>
          <cell r="I53" t="str">
            <v>Rs.............</v>
          </cell>
        </row>
        <row r="55">
          <cell r="A55" t="str">
            <v>10.</v>
          </cell>
          <cell r="B55" t="str">
            <v>Aggregate of deductible amount under</v>
          </cell>
          <cell r="J55" t="str">
            <v> </v>
          </cell>
        </row>
        <row r="56">
          <cell r="B56" t="str">
            <v>Chapter VI-A</v>
          </cell>
          <cell r="J56">
            <v>0</v>
          </cell>
        </row>
        <row r="57">
          <cell r="J57" t="str">
            <v> </v>
          </cell>
        </row>
        <row r="58">
          <cell r="A58" t="str">
            <v>11.</v>
          </cell>
          <cell r="B58" t="str">
            <v>TOTAL INCOME (8-10)</v>
          </cell>
          <cell r="J58">
            <v>4826770</v>
          </cell>
        </row>
        <row r="59">
          <cell r="J59" t="str">
            <v> </v>
          </cell>
        </row>
        <row r="60">
          <cell r="A60" t="str">
            <v>12.</v>
          </cell>
          <cell r="B60" t="str">
            <v>TAX ON TOTAL INCOME</v>
          </cell>
          <cell r="J60">
            <v>1422031</v>
          </cell>
        </row>
        <row r="63">
          <cell r="I63" t="str">
            <v>Rs.</v>
          </cell>
          <cell r="J63" t="str">
            <v>Rs.</v>
          </cell>
        </row>
        <row r="64">
          <cell r="A64" t="str">
            <v>13.</v>
          </cell>
          <cell r="B64" t="str">
            <v>REBATE AND RELIEF UNDER CHAPTER VIII</v>
          </cell>
        </row>
        <row r="66">
          <cell r="F66" t="str">
            <v>GROSS</v>
          </cell>
          <cell r="H66" t="str">
            <v>QUALIFYING</v>
          </cell>
          <cell r="I66" t="str">
            <v>TAX REBATE/</v>
          </cell>
        </row>
        <row r="67">
          <cell r="B67" t="str">
            <v>I.   Under Section 88 (please specify)</v>
          </cell>
          <cell r="F67" t="str">
            <v>AMOUNT</v>
          </cell>
          <cell r="H67" t="str">
            <v>AMOUNT</v>
          </cell>
          <cell r="I67" t="str">
            <v>RELIEF</v>
          </cell>
        </row>
        <row r="69">
          <cell r="B69" t="str">
            <v>(a) LIC</v>
          </cell>
          <cell r="F69" t="str">
            <v>Rs. </v>
          </cell>
          <cell r="H69" t="str">
            <v>Rs. </v>
          </cell>
        </row>
        <row r="70">
          <cell r="B70" t="str">
            <v>(b) PPF</v>
          </cell>
          <cell r="F70" t="str">
            <v>Rs. </v>
          </cell>
          <cell r="H70" t="str">
            <v>Rs. </v>
          </cell>
        </row>
        <row r="71">
          <cell r="B71" t="str">
            <v>(c) National Savings Certificates</v>
          </cell>
          <cell r="F71" t="str">
            <v>Rs. </v>
          </cell>
          <cell r="H71" t="str">
            <v>Rs. </v>
          </cell>
        </row>
        <row r="72">
          <cell r="B72" t="str">
            <v>(d)UTI(s)</v>
          </cell>
          <cell r="F72" t="str">
            <v>Rs. </v>
          </cell>
          <cell r="H72" t="str">
            <v>Rs. </v>
          </cell>
        </row>
        <row r="73">
          <cell r="B73" t="str">
            <v>(e)</v>
          </cell>
          <cell r="F73" t="str">
            <v>Rs. </v>
          </cell>
          <cell r="H73" t="str">
            <v>Rs. </v>
          </cell>
        </row>
        <row r="74">
          <cell r="B74" t="str">
            <v>(f)  TOTAL (a) to (e)</v>
          </cell>
          <cell r="F74" t="str">
            <v>Rs. </v>
          </cell>
          <cell r="H74" t="str">
            <v>Rs. </v>
          </cell>
          <cell r="I74">
            <v>0</v>
          </cell>
        </row>
        <row r="76">
          <cell r="F76" t="str">
            <v>GROSS</v>
          </cell>
          <cell r="H76" t="str">
            <v>QUALIFYING</v>
          </cell>
        </row>
        <row r="77">
          <cell r="B77" t="str">
            <v>II.   Under Section 88A (please specify)</v>
          </cell>
          <cell r="F77" t="str">
            <v>AMOUNT</v>
          </cell>
          <cell r="H77" t="str">
            <v>AMOUNT</v>
          </cell>
        </row>
        <row r="79">
          <cell r="B79" t="str">
            <v>(a)</v>
          </cell>
          <cell r="F79" t="str">
            <v>Rs.............</v>
          </cell>
          <cell r="H79" t="str">
            <v>Rs.............</v>
          </cell>
        </row>
        <row r="80">
          <cell r="B80" t="str">
            <v>(b)</v>
          </cell>
          <cell r="F80" t="str">
            <v>Rs.............</v>
          </cell>
          <cell r="H80" t="str">
            <v>Rs.............</v>
          </cell>
        </row>
        <row r="81">
          <cell r="B81" t="str">
            <v>(c)  TOTAL [(a) + (b)]</v>
          </cell>
          <cell r="F81" t="str">
            <v>Rs.............</v>
          </cell>
          <cell r="H81" t="str">
            <v>Rs.............</v>
          </cell>
          <cell r="I81" t="str">
            <v>Nil</v>
          </cell>
        </row>
        <row r="83">
          <cell r="B83" t="str">
            <v>III.  Under Section 89 (attach details)</v>
          </cell>
          <cell r="I83" t="str">
            <v>Nil</v>
          </cell>
        </row>
        <row r="85">
          <cell r="A85" t="str">
            <v>14.</v>
          </cell>
          <cell r="B85" t="str">
            <v>AGGREGATE OF TAX REBATES</v>
          </cell>
        </row>
        <row r="86">
          <cell r="B86" t="str">
            <v>AND RELIEF AT 13 ABOVE </v>
          </cell>
        </row>
        <row r="87">
          <cell r="B87" t="str">
            <v>[I(f) + II(c) + III]</v>
          </cell>
          <cell r="J87">
            <v>0</v>
          </cell>
        </row>
        <row r="89">
          <cell r="A89" t="str">
            <v>15.</v>
          </cell>
          <cell r="B89" t="str">
            <v>TAX PAYABLE (12-14) AND </v>
          </cell>
        </row>
        <row r="90">
          <cell r="B90" t="str">
            <v>SURCHARGE THEREON</v>
          </cell>
          <cell r="J90">
            <v>1564234.1</v>
          </cell>
        </row>
        <row r="92">
          <cell r="A92" t="str">
            <v>16.</v>
          </cell>
          <cell r="B92" t="str">
            <v>LESS TAX DEDUCTED AT SOURCE</v>
          </cell>
          <cell r="J92">
            <v>0</v>
          </cell>
        </row>
        <row r="95">
          <cell r="A95" t="str">
            <v>17.</v>
          </cell>
          <cell r="B95" t="str">
            <v>TAX PAYABLE/(REFUNDABLE) (15-16)</v>
          </cell>
          <cell r="J95">
            <v>1564234.1</v>
          </cell>
        </row>
        <row r="98">
          <cell r="A98" t="str">
            <v>DETAILS OF TAX DEDUCTED AND DEPOSITED INTO CENTRAL GOVERNMENT ACCOUNT</v>
          </cell>
        </row>
        <row r="100">
          <cell r="A100" t="str">
            <v>AMOUNT (Rs.)</v>
          </cell>
          <cell r="C100" t="str">
            <v>DATE OF PAYMENT</v>
          </cell>
          <cell r="E100" t="str">
            <v>   NAME OF BANK AND BRANCH WHERE TAX DEPOSITED</v>
          </cell>
        </row>
        <row r="117">
          <cell r="B117">
            <v>0</v>
          </cell>
        </row>
        <row r="120">
          <cell r="A120" t="str">
            <v>Certified that a sum of Rs. ……………………………………………………………………………………………………………………………………………………………………………………… </v>
          </cell>
        </row>
        <row r="121">
          <cell r="A121" t="str">
            <v>has been deducted and paid to the credit of the Central Government. Further certified that the above information is true and</v>
          </cell>
        </row>
        <row r="122">
          <cell r="A122" t="str">
            <v>correct as per records.</v>
          </cell>
        </row>
        <row r="124">
          <cell r="F124" t="str">
            <v>....................................................................................................</v>
          </cell>
        </row>
        <row r="125">
          <cell r="F125" t="str">
            <v>Signature of the person responsible for deduction of tax</v>
          </cell>
        </row>
        <row r="127">
          <cell r="A127" t="str">
            <v>Place: </v>
          </cell>
          <cell r="F127" t="str">
            <v>Full Name : </v>
          </cell>
        </row>
        <row r="128">
          <cell r="A128" t="str">
            <v>Date:  </v>
          </cell>
          <cell r="F128" t="str">
            <v>Designation : </v>
          </cell>
        </row>
        <row r="130">
          <cell r="A130" t="str">
            <v>*  See sections 15 and 17 and rule 3. Furnish separate details of value of the perquisites and profits in lieu of or in </v>
          </cell>
        </row>
        <row r="131">
          <cell r="A131" t="str">
            <v>addition to salary or wages.</v>
          </cell>
        </row>
        <row r="134">
          <cell r="A134" t="str">
            <v>As per Income Tax (6th Amendment) Rules, 1991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nkajbatra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33"/>
  <sheetViews>
    <sheetView showGridLines="0" zoomScalePageLayoutView="0" workbookViewId="0" topLeftCell="A1">
      <pane xSplit="3" ySplit="2" topLeftCell="D5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68" sqref="C68"/>
    </sheetView>
  </sheetViews>
  <sheetFormatPr defaultColWidth="9.140625" defaultRowHeight="12.75"/>
  <cols>
    <col min="1" max="1" width="0.71875" style="2" customWidth="1"/>
    <col min="2" max="2" width="34.140625" style="2" customWidth="1"/>
    <col min="3" max="3" width="12.7109375" style="1" customWidth="1"/>
    <col min="4" max="15" width="10.57421875" style="1" customWidth="1"/>
    <col min="16" max="16" width="12.7109375" style="1" customWidth="1"/>
    <col min="17" max="17" width="9.8515625" style="2" bestFit="1" customWidth="1"/>
    <col min="18" max="18" width="9.28125" style="2" bestFit="1" customWidth="1"/>
    <col min="19" max="16384" width="9.140625" style="2" customWidth="1"/>
  </cols>
  <sheetData>
    <row r="1" spans="2:16" ht="21" thickBot="1">
      <c r="B1" s="143" t="s">
        <v>47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</row>
    <row r="2" spans="2:16" s="4" customFormat="1" ht="16.5" thickBot="1">
      <c r="B2" s="144" t="s">
        <v>125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6"/>
    </row>
    <row r="3" spans="2:16" s="23" customFormat="1" ht="15" customHeight="1" thickBot="1">
      <c r="B3" s="34" t="s">
        <v>57</v>
      </c>
      <c r="C3" s="35" t="s">
        <v>56</v>
      </c>
      <c r="D3" s="149" t="s">
        <v>126</v>
      </c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1"/>
    </row>
    <row r="4" spans="2:16" s="23" customFormat="1" ht="15" customHeight="1" thickBot="1">
      <c r="B4" s="36" t="s">
        <v>60</v>
      </c>
      <c r="C4" s="35" t="s">
        <v>59</v>
      </c>
      <c r="D4" s="152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4"/>
    </row>
    <row r="5" spans="2:16" s="23" customFormat="1" ht="15" customHeight="1" thickBot="1">
      <c r="B5" s="37" t="s">
        <v>50</v>
      </c>
      <c r="C5" s="35">
        <v>30</v>
      </c>
      <c r="D5" s="152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4"/>
    </row>
    <row r="6" spans="2:16" s="23" customFormat="1" ht="15" customHeight="1" thickBot="1">
      <c r="B6" s="38" t="s">
        <v>0</v>
      </c>
      <c r="C6" s="35">
        <v>0</v>
      </c>
      <c r="D6" s="148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6"/>
    </row>
    <row r="7" spans="2:16" s="4" customFormat="1" ht="12.75">
      <c r="B7" s="147" t="s">
        <v>1</v>
      </c>
      <c r="C7" s="105"/>
      <c r="D7" s="132" t="s">
        <v>2</v>
      </c>
      <c r="E7" s="132" t="s">
        <v>3</v>
      </c>
      <c r="F7" s="132" t="s">
        <v>4</v>
      </c>
      <c r="G7" s="132" t="s">
        <v>5</v>
      </c>
      <c r="H7" s="132" t="s">
        <v>6</v>
      </c>
      <c r="I7" s="132" t="s">
        <v>7</v>
      </c>
      <c r="J7" s="132" t="s">
        <v>8</v>
      </c>
      <c r="K7" s="132" t="s">
        <v>9</v>
      </c>
      <c r="L7" s="132" t="s">
        <v>10</v>
      </c>
      <c r="M7" s="132" t="s">
        <v>11</v>
      </c>
      <c r="N7" s="132" t="s">
        <v>12</v>
      </c>
      <c r="O7" s="132" t="s">
        <v>13</v>
      </c>
      <c r="P7" s="132" t="s">
        <v>14</v>
      </c>
    </row>
    <row r="8" spans="2:16" s="4" customFormat="1" ht="14.25" customHeight="1" thickBot="1">
      <c r="B8" s="148"/>
      <c r="C8" s="106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</row>
    <row r="9" spans="2:16" s="4" customFormat="1" ht="12.75">
      <c r="B9" s="108" t="s">
        <v>66</v>
      </c>
      <c r="C9" s="107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7">
        <f aca="true" t="shared" si="0" ref="P9:P26">SUM(D9:O9)</f>
        <v>0</v>
      </c>
    </row>
    <row r="10" spans="2:16" s="4" customFormat="1" ht="12.75">
      <c r="B10" s="109" t="s">
        <v>65</v>
      </c>
      <c r="C10" s="107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8">
        <f t="shared" si="0"/>
        <v>0</v>
      </c>
    </row>
    <row r="11" spans="2:16" s="4" customFormat="1" ht="12.75">
      <c r="B11" s="109" t="s">
        <v>88</v>
      </c>
      <c r="C11" s="107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8">
        <f>SUM(D11:O11)</f>
        <v>0</v>
      </c>
    </row>
    <row r="12" spans="2:16" s="4" customFormat="1" ht="12.75">
      <c r="B12" s="109" t="s">
        <v>127</v>
      </c>
      <c r="C12" s="107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8">
        <f t="shared" si="0"/>
        <v>0</v>
      </c>
    </row>
    <row r="13" spans="2:16" s="4" customFormat="1" ht="12.75">
      <c r="B13" s="109" t="s">
        <v>21</v>
      </c>
      <c r="C13" s="107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8">
        <f t="shared" si="0"/>
        <v>0</v>
      </c>
    </row>
    <row r="14" spans="2:16" s="4" customFormat="1" ht="12.75">
      <c r="B14" s="109" t="s">
        <v>73</v>
      </c>
      <c r="C14" s="107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8">
        <f t="shared" si="0"/>
        <v>0</v>
      </c>
    </row>
    <row r="15" spans="2:16" s="4" customFormat="1" ht="12.75">
      <c r="B15" s="109" t="s">
        <v>39</v>
      </c>
      <c r="C15" s="107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8">
        <f t="shared" si="0"/>
        <v>0</v>
      </c>
    </row>
    <row r="16" spans="2:16" s="4" customFormat="1" ht="12.75">
      <c r="B16" s="109" t="s">
        <v>54</v>
      </c>
      <c r="C16" s="107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8">
        <f>SUM(D16:O16)</f>
        <v>0</v>
      </c>
    </row>
    <row r="17" spans="2:16" s="4" customFormat="1" ht="12.75">
      <c r="B17" s="109" t="s">
        <v>67</v>
      </c>
      <c r="C17" s="107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8">
        <f t="shared" si="0"/>
        <v>0</v>
      </c>
    </row>
    <row r="18" spans="2:16" s="4" customFormat="1" ht="12.75">
      <c r="B18" s="109" t="s">
        <v>15</v>
      </c>
      <c r="C18" s="107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8">
        <f t="shared" si="0"/>
        <v>0</v>
      </c>
    </row>
    <row r="19" spans="2:16" s="4" customFormat="1" ht="12.75">
      <c r="B19" s="109" t="s">
        <v>64</v>
      </c>
      <c r="C19" s="107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8">
        <f t="shared" si="0"/>
        <v>0</v>
      </c>
    </row>
    <row r="20" spans="2:16" s="4" customFormat="1" ht="12.75">
      <c r="B20" s="109" t="s">
        <v>16</v>
      </c>
      <c r="C20" s="107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8">
        <f t="shared" si="0"/>
        <v>0</v>
      </c>
    </row>
    <row r="21" spans="2:16" s="4" customFormat="1" ht="12.75">
      <c r="B21" s="109" t="s">
        <v>17</v>
      </c>
      <c r="C21" s="107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8">
        <f t="shared" si="0"/>
        <v>0</v>
      </c>
    </row>
    <row r="22" spans="2:16" s="4" customFormat="1" ht="12.75">
      <c r="B22" s="109" t="s">
        <v>68</v>
      </c>
      <c r="C22" s="107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8">
        <f>SUM(D22:O22)</f>
        <v>0</v>
      </c>
    </row>
    <row r="23" spans="2:16" s="4" customFormat="1" ht="12.75">
      <c r="B23" s="109" t="s">
        <v>18</v>
      </c>
      <c r="C23" s="107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8">
        <f t="shared" si="0"/>
        <v>0</v>
      </c>
    </row>
    <row r="24" spans="2:16" s="4" customFormat="1" ht="12.75">
      <c r="B24" s="109" t="s">
        <v>34</v>
      </c>
      <c r="C24" s="107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8">
        <f t="shared" si="0"/>
        <v>0</v>
      </c>
    </row>
    <row r="25" spans="2:16" s="4" customFormat="1" ht="12.75">
      <c r="B25" s="109" t="s">
        <v>40</v>
      </c>
      <c r="C25" s="10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8">
        <f t="shared" si="0"/>
        <v>0</v>
      </c>
    </row>
    <row r="26" spans="2:16" s="4" customFormat="1" ht="12.75">
      <c r="B26" s="109" t="s">
        <v>41</v>
      </c>
      <c r="C26" s="107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8">
        <f t="shared" si="0"/>
        <v>0</v>
      </c>
    </row>
    <row r="27" spans="2:16" s="4" customFormat="1" ht="12.75">
      <c r="B27" s="109" t="s">
        <v>48</v>
      </c>
      <c r="C27" s="107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8">
        <f>SUM(D27:O27)</f>
        <v>0</v>
      </c>
    </row>
    <row r="28" spans="2:16" s="4" customFormat="1" ht="12.75">
      <c r="B28" s="109" t="s">
        <v>49</v>
      </c>
      <c r="C28" s="107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8">
        <f>SUM(D28:O28)</f>
        <v>0</v>
      </c>
    </row>
    <row r="29" spans="2:16" s="4" customFormat="1" ht="12.75">
      <c r="B29" s="109" t="s">
        <v>96</v>
      </c>
      <c r="C29" s="107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8">
        <f>SUM(D29:O29)</f>
        <v>0</v>
      </c>
    </row>
    <row r="30" spans="2:16" s="4" customFormat="1" ht="13.5" thickBot="1">
      <c r="B30" s="110" t="s">
        <v>121</v>
      </c>
      <c r="C30" s="107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9">
        <f>SUM(D30:O30)</f>
        <v>0</v>
      </c>
    </row>
    <row r="31" spans="2:16" s="4" customFormat="1" ht="14.25" thickBot="1" thickTop="1">
      <c r="B31" s="134" t="s">
        <v>53</v>
      </c>
      <c r="C31" s="134"/>
      <c r="D31" s="30">
        <f>SUM(D9:D29)</f>
        <v>0</v>
      </c>
      <c r="E31" s="30">
        <f aca="true" t="shared" si="1" ref="E31:O31">SUM(E9:E29)</f>
        <v>0</v>
      </c>
      <c r="F31" s="30">
        <f t="shared" si="1"/>
        <v>0</v>
      </c>
      <c r="G31" s="30">
        <f t="shared" si="1"/>
        <v>0</v>
      </c>
      <c r="H31" s="30">
        <f t="shared" si="1"/>
        <v>0</v>
      </c>
      <c r="I31" s="30">
        <f t="shared" si="1"/>
        <v>0</v>
      </c>
      <c r="J31" s="30">
        <f t="shared" si="1"/>
        <v>0</v>
      </c>
      <c r="K31" s="30">
        <f t="shared" si="1"/>
        <v>0</v>
      </c>
      <c r="L31" s="30">
        <f t="shared" si="1"/>
        <v>0</v>
      </c>
      <c r="M31" s="30">
        <f t="shared" si="1"/>
        <v>0</v>
      </c>
      <c r="N31" s="30">
        <f t="shared" si="1"/>
        <v>0</v>
      </c>
      <c r="O31" s="30">
        <f t="shared" si="1"/>
        <v>0</v>
      </c>
      <c r="P31" s="30">
        <f>SUM(P9:P30)</f>
        <v>0</v>
      </c>
    </row>
    <row r="32" spans="2:16" s="4" customFormat="1" ht="14.25" thickBot="1" thickTop="1">
      <c r="B32" s="31"/>
      <c r="C32" s="3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67"/>
    </row>
    <row r="33" spans="2:16" s="4" customFormat="1" ht="13.5" thickBot="1">
      <c r="B33" s="55" t="s">
        <v>69</v>
      </c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68"/>
    </row>
    <row r="34" spans="2:16" s="4" customFormat="1" ht="13.5" thickBot="1">
      <c r="B34" s="72" t="s">
        <v>19</v>
      </c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63">
        <f>SUM(D34:O34)</f>
        <v>0</v>
      </c>
    </row>
    <row r="35" spans="2:17" s="4" customFormat="1" ht="49.5" thickBot="1">
      <c r="B35" s="73" t="s">
        <v>20</v>
      </c>
      <c r="C35" s="43" t="s">
        <v>117</v>
      </c>
      <c r="D35" s="44">
        <f>MAX(IF($C$4=$C$131,IF(D34&gt;0,MIN(0.4*(D9+D11),(D34-(0.1*(D9+D11))),D10),0),IF($C$4=$C$130,IF(D34&gt;0,MIN(0.5*(D9+D11),(D34-(0.1*(D9+D11))),D10),0))),0)</f>
        <v>0</v>
      </c>
      <c r="E35" s="44">
        <f aca="true" t="shared" si="2" ref="E35:O35">MAX(IF($C$4=$C$131,IF(E34&gt;0,MIN(0.4*(E9+E11),(E34-(0.1*(E9+E11))),E10),0),IF($C$4=$C$130,IF(E34&gt;0,MIN(0.5*(E9+E11),(E34-(0.1*(E9+E11))),E10),0))),0)</f>
        <v>0</v>
      </c>
      <c r="F35" s="44">
        <f t="shared" si="2"/>
        <v>0</v>
      </c>
      <c r="G35" s="44">
        <f t="shared" si="2"/>
        <v>0</v>
      </c>
      <c r="H35" s="44">
        <f t="shared" si="2"/>
        <v>0</v>
      </c>
      <c r="I35" s="44">
        <f t="shared" si="2"/>
        <v>0</v>
      </c>
      <c r="J35" s="44">
        <f t="shared" si="2"/>
        <v>0</v>
      </c>
      <c r="K35" s="44">
        <f t="shared" si="2"/>
        <v>0</v>
      </c>
      <c r="L35" s="44">
        <f t="shared" si="2"/>
        <v>0</v>
      </c>
      <c r="M35" s="44">
        <f t="shared" si="2"/>
        <v>0</v>
      </c>
      <c r="N35" s="44">
        <f t="shared" si="2"/>
        <v>0</v>
      </c>
      <c r="O35" s="44">
        <f t="shared" si="2"/>
        <v>0</v>
      </c>
      <c r="P35" s="63">
        <f>IF(OR(C35=O131,C35=O130),SUM(D35:O35),0)</f>
        <v>0</v>
      </c>
      <c r="Q35" s="5"/>
    </row>
    <row r="36" spans="2:17" s="4" customFormat="1" ht="13.5" thickBot="1">
      <c r="B36" s="69"/>
      <c r="C36" s="40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79"/>
      <c r="Q36" s="5"/>
    </row>
    <row r="37" spans="2:17" s="4" customFormat="1" ht="13.5" thickBot="1">
      <c r="B37" s="55" t="s">
        <v>51</v>
      </c>
      <c r="C37" s="111" t="s">
        <v>142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80"/>
      <c r="Q37" s="5"/>
    </row>
    <row r="38" spans="2:16" s="4" customFormat="1" ht="12.75">
      <c r="B38" s="72" t="s">
        <v>21</v>
      </c>
      <c r="C38" s="45">
        <f>IF(C6=1,MIN(P13,1200),IF(C6=2,MIN(P13,2400),0))</f>
        <v>0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27">
        <f>IF(C6=1,MIN(P13,C38,1200),IF(C6=2,MIN(P13,C38,2400),0))</f>
        <v>0</v>
      </c>
    </row>
    <row r="39" spans="2:16" s="4" customFormat="1" ht="12.75">
      <c r="B39" s="70" t="s">
        <v>89</v>
      </c>
      <c r="C39" s="46">
        <f>MIN(P20,15000)</f>
        <v>0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28">
        <f>MIN(P20,C39,15000)</f>
        <v>0</v>
      </c>
    </row>
    <row r="40" spans="2:16" s="4" customFormat="1" ht="12.75">
      <c r="B40" s="70" t="s">
        <v>128</v>
      </c>
      <c r="C40" s="46">
        <f>MIN(P12,9600)</f>
        <v>0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28">
        <f>MIN(P12,C40,9600)</f>
        <v>0</v>
      </c>
    </row>
    <row r="41" spans="2:16" s="4" customFormat="1" ht="12.75">
      <c r="B41" s="70" t="s">
        <v>90</v>
      </c>
      <c r="C41" s="46">
        <f>P17</f>
        <v>0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28">
        <f>MIN(P17,C41)</f>
        <v>0</v>
      </c>
    </row>
    <row r="42" spans="2:16" s="4" customFormat="1" ht="12.75">
      <c r="B42" s="70" t="s">
        <v>17</v>
      </c>
      <c r="C42" s="46">
        <f aca="true" t="shared" si="3" ref="C42:C47">P21</f>
        <v>0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28">
        <f aca="true" t="shared" si="4" ref="P42:P47">MIN(P21,C42)</f>
        <v>0</v>
      </c>
    </row>
    <row r="43" spans="2:16" s="4" customFormat="1" ht="12.75">
      <c r="B43" s="70" t="s">
        <v>68</v>
      </c>
      <c r="C43" s="46">
        <f t="shared" si="3"/>
        <v>0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28">
        <f t="shared" si="4"/>
        <v>0</v>
      </c>
    </row>
    <row r="44" spans="2:16" s="4" customFormat="1" ht="12.75">
      <c r="B44" s="121" t="s">
        <v>91</v>
      </c>
      <c r="C44" s="46">
        <f t="shared" si="3"/>
        <v>0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28">
        <f t="shared" si="4"/>
        <v>0</v>
      </c>
    </row>
    <row r="45" spans="2:16" s="4" customFormat="1" ht="12.75">
      <c r="B45" s="121" t="s">
        <v>92</v>
      </c>
      <c r="C45" s="46">
        <f t="shared" si="3"/>
        <v>0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28">
        <f t="shared" si="4"/>
        <v>0</v>
      </c>
    </row>
    <row r="46" spans="2:16" s="4" customFormat="1" ht="12.75">
      <c r="B46" s="74" t="s">
        <v>93</v>
      </c>
      <c r="C46" s="46">
        <f t="shared" si="3"/>
        <v>0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28">
        <f t="shared" si="4"/>
        <v>0</v>
      </c>
    </row>
    <row r="47" spans="2:16" s="4" customFormat="1" ht="12.75">
      <c r="B47" s="74" t="s">
        <v>94</v>
      </c>
      <c r="C47" s="46">
        <f t="shared" si="3"/>
        <v>0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28">
        <f t="shared" si="4"/>
        <v>0</v>
      </c>
    </row>
    <row r="48" spans="2:16" s="4" customFormat="1" ht="13.5" thickBot="1">
      <c r="B48" s="74" t="s">
        <v>95</v>
      </c>
      <c r="C48" s="47">
        <v>0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28">
        <f>+C48</f>
        <v>0</v>
      </c>
    </row>
    <row r="49" spans="2:16" s="4" customFormat="1" ht="12.75">
      <c r="B49" s="70" t="s">
        <v>22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28">
        <f>+P31-SUM(P35:P48)</f>
        <v>0</v>
      </c>
    </row>
    <row r="50" spans="2:16" s="4" customFormat="1" ht="12.75">
      <c r="B50" s="70" t="s">
        <v>23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28">
        <f>+P97</f>
        <v>0</v>
      </c>
    </row>
    <row r="51" spans="2:16" s="4" customFormat="1" ht="13.5" thickBot="1">
      <c r="B51" s="70" t="s">
        <v>24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28">
        <f>+P49-P50-P28-MIN(50000,P27)-(P29*30%)-MIN(350000,P16)</f>
        <v>0</v>
      </c>
    </row>
    <row r="52" spans="2:16" s="4" customFormat="1" ht="13.5" thickBot="1">
      <c r="B52" s="70" t="s">
        <v>63</v>
      </c>
      <c r="C52" s="39" t="s">
        <v>61</v>
      </c>
      <c r="D52" s="56"/>
      <c r="E52" s="41"/>
      <c r="F52" s="41"/>
      <c r="G52" s="40"/>
      <c r="H52" s="40"/>
      <c r="I52" s="40"/>
      <c r="J52" s="40"/>
      <c r="K52" s="40"/>
      <c r="L52" s="40"/>
      <c r="M52" s="40"/>
      <c r="N52" s="40"/>
      <c r="O52" s="40"/>
      <c r="P52" s="81"/>
    </row>
    <row r="53" spans="2:16" s="4" customFormat="1" ht="12.75">
      <c r="B53" s="70" t="s">
        <v>52</v>
      </c>
      <c r="C53" s="48">
        <v>0</v>
      </c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27">
        <f>IF(OR(C35=O132,C35=O130),IF(C52=D131,MAX(C53,0),IF(C53&gt;0,MIN(150000,C53),0)),0)</f>
        <v>0</v>
      </c>
    </row>
    <row r="54" spans="2:16" s="4" customFormat="1" ht="13.5" thickBot="1">
      <c r="B54" s="71" t="s">
        <v>25</v>
      </c>
      <c r="C54" s="49">
        <v>0</v>
      </c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28">
        <f>+C54</f>
        <v>0</v>
      </c>
    </row>
    <row r="55" spans="2:16" s="4" customFormat="1" ht="13.5" thickBot="1">
      <c r="B55" s="57" t="s">
        <v>26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28">
        <f>+P51-P53+P54</f>
        <v>0</v>
      </c>
    </row>
    <row r="56" spans="2:16" s="4" customFormat="1" ht="13.5" thickBot="1">
      <c r="B56" s="93"/>
      <c r="C56" s="40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79"/>
    </row>
    <row r="57" spans="2:16" s="4" customFormat="1" ht="13.5" thickBot="1">
      <c r="B57" s="94" t="s">
        <v>27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82"/>
    </row>
    <row r="58" spans="2:16" s="4" customFormat="1" ht="12.75">
      <c r="B58" s="75" t="s">
        <v>85</v>
      </c>
      <c r="C58" s="58">
        <f>Savings!J17</f>
        <v>0</v>
      </c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68"/>
    </row>
    <row r="59" spans="2:16" s="4" customFormat="1" ht="12.75">
      <c r="B59" s="75" t="s">
        <v>31</v>
      </c>
      <c r="C59" s="59">
        <f>P98</f>
        <v>0</v>
      </c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68"/>
    </row>
    <row r="60" spans="2:16" s="4" customFormat="1" ht="12.75">
      <c r="B60" s="75" t="s">
        <v>146</v>
      </c>
      <c r="C60" s="48">
        <f>Savings!D17</f>
        <v>0</v>
      </c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68"/>
    </row>
    <row r="61" spans="2:16" s="4" customFormat="1" ht="12.75">
      <c r="B61" s="75" t="s">
        <v>141</v>
      </c>
      <c r="C61" s="48">
        <f>Savings!M17</f>
        <v>0</v>
      </c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68"/>
    </row>
    <row r="62" spans="2:16" s="4" customFormat="1" ht="12.75">
      <c r="B62" s="75" t="s">
        <v>98</v>
      </c>
      <c r="C62" s="48">
        <f>Savings!G33</f>
        <v>0</v>
      </c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68"/>
    </row>
    <row r="63" spans="2:16" s="4" customFormat="1" ht="12.75">
      <c r="B63" s="75" t="s">
        <v>99</v>
      </c>
      <c r="C63" s="48">
        <f>Savings!J33</f>
        <v>0</v>
      </c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68"/>
    </row>
    <row r="64" spans="2:16" s="4" customFormat="1" ht="12.75">
      <c r="B64" s="75" t="s">
        <v>100</v>
      </c>
      <c r="C64" s="48">
        <f>Savings!M33</f>
        <v>0</v>
      </c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68"/>
    </row>
    <row r="65" spans="2:16" s="4" customFormat="1" ht="12.75">
      <c r="B65" s="75" t="s">
        <v>120</v>
      </c>
      <c r="C65" s="48">
        <f>Savings!D48</f>
        <v>0</v>
      </c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68"/>
    </row>
    <row r="66" spans="2:16" s="4" customFormat="1" ht="12.75">
      <c r="B66" s="75" t="s">
        <v>116</v>
      </c>
      <c r="C66" s="48">
        <f>Savings!G17</f>
        <v>0</v>
      </c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68"/>
    </row>
    <row r="67" spans="2:16" s="4" customFormat="1" ht="12.75">
      <c r="B67" s="75" t="s">
        <v>86</v>
      </c>
      <c r="C67" s="48">
        <f>Savings!G48</f>
        <v>0</v>
      </c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68"/>
    </row>
    <row r="68" spans="2:16" s="4" customFormat="1" ht="12.75">
      <c r="B68" s="75" t="s">
        <v>32</v>
      </c>
      <c r="C68" s="48">
        <f>Savings!J48</f>
        <v>0</v>
      </c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68"/>
    </row>
    <row r="69" spans="2:16" s="4" customFormat="1" ht="12.75">
      <c r="B69" s="75" t="s">
        <v>87</v>
      </c>
      <c r="C69" s="48">
        <f>Savings!M48</f>
        <v>0</v>
      </c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68"/>
    </row>
    <row r="70" spans="2:16" s="4" customFormat="1" ht="13.5" thickBot="1">
      <c r="B70" s="75" t="s">
        <v>70</v>
      </c>
      <c r="C70" s="48">
        <v>0</v>
      </c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68"/>
    </row>
    <row r="71" spans="2:16" s="4" customFormat="1" ht="13.5" thickBot="1">
      <c r="B71" s="75" t="s">
        <v>36</v>
      </c>
      <c r="C71" s="123">
        <f>+SUM(C58:C70)</f>
        <v>0</v>
      </c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82"/>
    </row>
    <row r="72" spans="2:16" s="4" customFormat="1" ht="13.5" thickBot="1">
      <c r="B72" s="75" t="s">
        <v>37</v>
      </c>
      <c r="C72" s="122">
        <f>Savings!D63</f>
        <v>0</v>
      </c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83"/>
    </row>
    <row r="73" spans="2:16" s="4" customFormat="1" ht="13.5" thickBot="1">
      <c r="B73" s="76" t="s">
        <v>147</v>
      </c>
      <c r="C73" s="123">
        <f>+C71+C72</f>
        <v>0</v>
      </c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65">
        <f>+IF(C73&gt;100000,100000,C73)</f>
        <v>0</v>
      </c>
    </row>
    <row r="74" spans="2:16" s="4" customFormat="1" ht="13.5" thickBot="1">
      <c r="B74" s="135"/>
      <c r="C74" s="136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79"/>
    </row>
    <row r="75" spans="2:16" s="4" customFormat="1" ht="25.5" thickBot="1">
      <c r="B75" s="112" t="s">
        <v>109</v>
      </c>
      <c r="C75" s="58">
        <f>+P103</f>
        <v>0</v>
      </c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65">
        <f>IF(C75&gt;0,MIN(15000,C75),0)</f>
        <v>0</v>
      </c>
    </row>
    <row r="76" spans="2:16" s="4" customFormat="1" ht="24.75">
      <c r="B76" s="120" t="s">
        <v>108</v>
      </c>
      <c r="C76" s="62">
        <v>0</v>
      </c>
      <c r="D76" s="137" t="s">
        <v>107</v>
      </c>
      <c r="E76" s="138"/>
      <c r="F76" s="139"/>
      <c r="G76" s="41"/>
      <c r="H76" s="41"/>
      <c r="I76" s="41"/>
      <c r="J76" s="41"/>
      <c r="K76" s="41"/>
      <c r="L76" s="41"/>
      <c r="M76" s="41"/>
      <c r="N76" s="41"/>
      <c r="O76" s="41"/>
      <c r="P76" s="28">
        <f>IF(C76&gt;0,IF(D76=H131,MIN(20000,C76),MIN(15000,C76)),0)</f>
        <v>0</v>
      </c>
    </row>
    <row r="77" spans="2:16" s="4" customFormat="1" ht="24.75">
      <c r="B77" s="120" t="s">
        <v>110</v>
      </c>
      <c r="C77" s="62">
        <v>0</v>
      </c>
      <c r="D77" s="140" t="s">
        <v>112</v>
      </c>
      <c r="E77" s="141"/>
      <c r="F77" s="142"/>
      <c r="G77" s="41"/>
      <c r="H77" s="41"/>
      <c r="I77" s="41"/>
      <c r="J77" s="41"/>
      <c r="K77" s="41"/>
      <c r="L77" s="41"/>
      <c r="M77" s="41"/>
      <c r="N77" s="41"/>
      <c r="O77" s="41"/>
      <c r="P77" s="28">
        <f>IF(C77&gt;0,IF(D77=G130,MIN(100000,C77),MIN(50000,C77)),0)</f>
        <v>0</v>
      </c>
    </row>
    <row r="78" spans="2:16" s="4" customFormat="1" ht="25.5" thickBot="1">
      <c r="B78" s="120" t="s">
        <v>111</v>
      </c>
      <c r="C78" s="62">
        <v>0</v>
      </c>
      <c r="D78" s="157" t="s">
        <v>114</v>
      </c>
      <c r="E78" s="158"/>
      <c r="F78" s="159"/>
      <c r="G78" s="41"/>
      <c r="H78" s="41"/>
      <c r="I78" s="41"/>
      <c r="J78" s="41"/>
      <c r="K78" s="41"/>
      <c r="L78" s="41"/>
      <c r="M78" s="41"/>
      <c r="N78" s="41"/>
      <c r="O78" s="41"/>
      <c r="P78" s="28">
        <f>IF(C78&gt;0,IF(D78=L130,MIN(40000,C78),MIN(60000,C78)),0)</f>
        <v>0</v>
      </c>
    </row>
    <row r="79" spans="2:16" s="4" customFormat="1" ht="25.5" thickBot="1">
      <c r="B79" s="120" t="s">
        <v>143</v>
      </c>
      <c r="C79" s="48">
        <v>0</v>
      </c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28">
        <f>MAX(0,C79)</f>
        <v>0</v>
      </c>
    </row>
    <row r="80" spans="2:16" s="4" customFormat="1" ht="25.5" thickBot="1">
      <c r="B80" s="120" t="s">
        <v>144</v>
      </c>
      <c r="C80" s="48">
        <v>0</v>
      </c>
      <c r="D80" s="124" t="s">
        <v>112</v>
      </c>
      <c r="E80" s="125"/>
      <c r="F80" s="126"/>
      <c r="G80" s="41"/>
      <c r="H80" s="41"/>
      <c r="I80" s="41"/>
      <c r="J80" s="41"/>
      <c r="K80" s="41"/>
      <c r="L80" s="41"/>
      <c r="M80" s="41"/>
      <c r="N80" s="41"/>
      <c r="O80" s="41"/>
      <c r="P80" s="28">
        <f>IF(C80&gt;0,IF(D80=G130,MIN(100000,C80),MIN(75000,C80)),0)</f>
        <v>0</v>
      </c>
    </row>
    <row r="81" spans="2:16" s="4" customFormat="1" ht="12.75">
      <c r="B81" s="77" t="s">
        <v>71</v>
      </c>
      <c r="C81" s="48">
        <v>0</v>
      </c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28">
        <f>MIN(MAX(C81,0),P31*10%)</f>
        <v>0</v>
      </c>
    </row>
    <row r="82" spans="2:16" s="4" customFormat="1" ht="12.75">
      <c r="B82" s="77" t="s">
        <v>72</v>
      </c>
      <c r="C82" s="48">
        <v>0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28">
        <f>MIN(MAX(C82/2,0),(P31*10%)-P81)</f>
        <v>0</v>
      </c>
    </row>
    <row r="83" spans="2:16" s="4" customFormat="1" ht="13.5" thickBot="1">
      <c r="B83" s="78" t="s">
        <v>145</v>
      </c>
      <c r="C83" s="49">
        <f>Savings!D33</f>
        <v>0</v>
      </c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28">
        <f>IF(C83&gt;0,MIN(20000,C83),0)</f>
        <v>0</v>
      </c>
    </row>
    <row r="84" spans="2:16" s="4" customFormat="1" ht="13.5" thickBot="1">
      <c r="B84" s="64" t="s">
        <v>28</v>
      </c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79"/>
    </row>
    <row r="85" spans="2:16" s="4" customFormat="1" ht="13.5" thickBot="1">
      <c r="B85" s="114" t="s">
        <v>29</v>
      </c>
      <c r="C85" s="113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65">
        <f>P55-SUM(P73:P83)</f>
        <v>0</v>
      </c>
    </row>
    <row r="86" spans="2:16" s="4" customFormat="1" ht="13.5" thickBot="1">
      <c r="B86" s="64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84"/>
    </row>
    <row r="87" spans="2:16" s="4" customFormat="1" ht="13.5" thickBot="1">
      <c r="B87" s="114" t="s">
        <v>30</v>
      </c>
      <c r="C87" s="113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65">
        <f>+ROUND(P85,-1)</f>
        <v>0</v>
      </c>
    </row>
    <row r="88" spans="2:18" s="4" customFormat="1" ht="13.5" thickBot="1">
      <c r="B88" s="64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79"/>
      <c r="Q88" s="6"/>
      <c r="R88" s="7"/>
    </row>
    <row r="89" spans="2:18" s="4" customFormat="1" ht="13.5" thickBot="1">
      <c r="B89" s="114" t="s">
        <v>129</v>
      </c>
      <c r="C89" s="113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65">
        <f>+IF(C5&gt;=65,IF(P87&gt;800000,86000+0.3*(P87-800000),IF(P87&gt;500000,26000+0.2*(P87-500000),IF(P87&gt;240000,0.1*(P87-240000),0))),IF(C3=B130,IF(P87&gt;800000,94000+0.3*(P87-800000),IF(P87&gt;500000,34000+0.2*(P87-500000),IF(P87&gt;160000,0.1*(P87-160000),0))),IF(C3=B131,IF(P87&gt;800000,91000+0.3*(P87-800000),IF(P87&gt;500000,31000+0.2*(P87-500000),IF(P87&gt;190000,0.1*(P87-190000),0))))))</f>
        <v>0</v>
      </c>
      <c r="Q89" s="8"/>
      <c r="R89" s="8"/>
    </row>
    <row r="90" spans="2:16" s="4" customFormat="1" ht="13.5" thickBot="1">
      <c r="B90" s="114" t="s">
        <v>38</v>
      </c>
      <c r="C90" s="113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28">
        <f>+P89*3%</f>
        <v>0</v>
      </c>
    </row>
    <row r="91" spans="2:16" s="4" customFormat="1" ht="13.5" thickBot="1">
      <c r="B91" s="114" t="s">
        <v>130</v>
      </c>
      <c r="C91" s="113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28">
        <f>+P90+P89</f>
        <v>0</v>
      </c>
    </row>
    <row r="92" spans="2:16" s="4" customFormat="1" ht="13.5" thickBot="1">
      <c r="B92" s="114" t="s">
        <v>131</v>
      </c>
      <c r="C92" s="113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28">
        <f>+P96</f>
        <v>0</v>
      </c>
    </row>
    <row r="93" spans="2:16" s="4" customFormat="1" ht="13.5" thickBot="1">
      <c r="B93" s="78" t="s">
        <v>132</v>
      </c>
      <c r="C93" s="113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28">
        <f>+P91-P92</f>
        <v>0</v>
      </c>
    </row>
    <row r="94" spans="2:16" s="4" customFormat="1" ht="13.5" thickBot="1">
      <c r="B94" s="85"/>
      <c r="C94" s="86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9"/>
    </row>
    <row r="95" spans="2:16" s="4" customFormat="1" ht="13.5" thickBot="1">
      <c r="B95" s="116" t="s">
        <v>33</v>
      </c>
      <c r="C95" s="115"/>
      <c r="D95" s="44" t="s">
        <v>2</v>
      </c>
      <c r="E95" s="44" t="s">
        <v>3</v>
      </c>
      <c r="F95" s="44" t="s">
        <v>4</v>
      </c>
      <c r="G95" s="44" t="s">
        <v>5</v>
      </c>
      <c r="H95" s="44" t="s">
        <v>6</v>
      </c>
      <c r="I95" s="44" t="s">
        <v>7</v>
      </c>
      <c r="J95" s="44" t="s">
        <v>8</v>
      </c>
      <c r="K95" s="44" t="s">
        <v>9</v>
      </c>
      <c r="L95" s="44" t="s">
        <v>10</v>
      </c>
      <c r="M95" s="44" t="s">
        <v>11</v>
      </c>
      <c r="N95" s="44" t="s">
        <v>12</v>
      </c>
      <c r="O95" s="44" t="s">
        <v>13</v>
      </c>
      <c r="P95" s="80"/>
    </row>
    <row r="96" spans="2:16" s="4" customFormat="1" ht="12.75">
      <c r="B96" s="109" t="s">
        <v>131</v>
      </c>
      <c r="C96" s="107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65">
        <f aca="true" t="shared" si="5" ref="P96:P104">SUM(D96:O96)</f>
        <v>0</v>
      </c>
    </row>
    <row r="97" spans="2:16" s="4" customFormat="1" ht="12.75">
      <c r="B97" s="109" t="s">
        <v>23</v>
      </c>
      <c r="C97" s="107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60">
        <f t="shared" si="5"/>
        <v>0</v>
      </c>
    </row>
    <row r="98" spans="2:16" s="4" customFormat="1" ht="12.75">
      <c r="B98" s="109" t="s">
        <v>35</v>
      </c>
      <c r="C98" s="107"/>
      <c r="D98" s="48">
        <f>D9*12%</f>
        <v>0</v>
      </c>
      <c r="E98" s="48">
        <f aca="true" t="shared" si="6" ref="E98:O98">E9*12%</f>
        <v>0</v>
      </c>
      <c r="F98" s="48">
        <f t="shared" si="6"/>
        <v>0</v>
      </c>
      <c r="G98" s="48">
        <f t="shared" si="6"/>
        <v>0</v>
      </c>
      <c r="H98" s="48">
        <f t="shared" si="6"/>
        <v>0</v>
      </c>
      <c r="I98" s="48">
        <f t="shared" si="6"/>
        <v>0</v>
      </c>
      <c r="J98" s="48">
        <f t="shared" si="6"/>
        <v>0</v>
      </c>
      <c r="K98" s="48">
        <f t="shared" si="6"/>
        <v>0</v>
      </c>
      <c r="L98" s="48">
        <f t="shared" si="6"/>
        <v>0</v>
      </c>
      <c r="M98" s="48">
        <f t="shared" si="6"/>
        <v>0</v>
      </c>
      <c r="N98" s="48">
        <f t="shared" si="6"/>
        <v>0</v>
      </c>
      <c r="O98" s="48">
        <f t="shared" si="6"/>
        <v>0</v>
      </c>
      <c r="P98" s="60">
        <f t="shared" si="5"/>
        <v>0</v>
      </c>
    </row>
    <row r="99" spans="2:16" s="4" customFormat="1" ht="12.75">
      <c r="B99" s="109" t="s">
        <v>74</v>
      </c>
      <c r="C99" s="107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60">
        <f t="shared" si="5"/>
        <v>0</v>
      </c>
    </row>
    <row r="100" spans="2:16" s="4" customFormat="1" ht="12.75">
      <c r="B100" s="109" t="s">
        <v>76</v>
      </c>
      <c r="C100" s="107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60">
        <f t="shared" si="5"/>
        <v>0</v>
      </c>
    </row>
    <row r="101" spans="2:16" s="4" customFormat="1" ht="12.75">
      <c r="B101" s="109" t="s">
        <v>77</v>
      </c>
      <c r="C101" s="107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60">
        <f t="shared" si="5"/>
        <v>0</v>
      </c>
    </row>
    <row r="102" spans="2:16" s="4" customFormat="1" ht="12.75">
      <c r="B102" s="109" t="s">
        <v>133</v>
      </c>
      <c r="C102" s="107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60">
        <f>SUM(D102:O102)</f>
        <v>0</v>
      </c>
    </row>
    <row r="103" spans="2:16" s="4" customFormat="1" ht="12.75">
      <c r="B103" s="109" t="s">
        <v>75</v>
      </c>
      <c r="C103" s="107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60">
        <f t="shared" si="5"/>
        <v>0</v>
      </c>
    </row>
    <row r="104" spans="2:16" s="4" customFormat="1" ht="13.5" thickBot="1">
      <c r="B104" s="117" t="s">
        <v>42</v>
      </c>
      <c r="C104" s="118"/>
      <c r="D104" s="49">
        <f>D98</f>
        <v>0</v>
      </c>
      <c r="E104" s="49">
        <f aca="true" t="shared" si="7" ref="E104:O104">E98</f>
        <v>0</v>
      </c>
      <c r="F104" s="49">
        <f t="shared" si="7"/>
        <v>0</v>
      </c>
      <c r="G104" s="49">
        <f t="shared" si="7"/>
        <v>0</v>
      </c>
      <c r="H104" s="49">
        <f t="shared" si="7"/>
        <v>0</v>
      </c>
      <c r="I104" s="49">
        <f t="shared" si="7"/>
        <v>0</v>
      </c>
      <c r="J104" s="49">
        <f t="shared" si="7"/>
        <v>0</v>
      </c>
      <c r="K104" s="49">
        <f t="shared" si="7"/>
        <v>0</v>
      </c>
      <c r="L104" s="49">
        <f t="shared" si="7"/>
        <v>0</v>
      </c>
      <c r="M104" s="49">
        <f t="shared" si="7"/>
        <v>0</v>
      </c>
      <c r="N104" s="49">
        <f t="shared" si="7"/>
        <v>0</v>
      </c>
      <c r="O104" s="49">
        <f t="shared" si="7"/>
        <v>0</v>
      </c>
      <c r="P104" s="61">
        <f t="shared" si="5"/>
        <v>0</v>
      </c>
    </row>
    <row r="105" spans="2:16" s="4" customFormat="1" ht="13.5" thickBot="1">
      <c r="B105" s="90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96"/>
    </row>
    <row r="106" spans="2:16" s="4" customFormat="1" ht="13.5" thickBot="1">
      <c r="B106" s="108" t="s">
        <v>134</v>
      </c>
      <c r="C106" s="119"/>
      <c r="D106" s="65">
        <f aca="true" t="shared" si="8" ref="D106:O106">D31-SUM(D96:D103)</f>
        <v>0</v>
      </c>
      <c r="E106" s="65">
        <f t="shared" si="8"/>
        <v>0</v>
      </c>
      <c r="F106" s="65">
        <f t="shared" si="8"/>
        <v>0</v>
      </c>
      <c r="G106" s="65">
        <f t="shared" si="8"/>
        <v>0</v>
      </c>
      <c r="H106" s="65">
        <f t="shared" si="8"/>
        <v>0</v>
      </c>
      <c r="I106" s="65">
        <f t="shared" si="8"/>
        <v>0</v>
      </c>
      <c r="J106" s="65">
        <f t="shared" si="8"/>
        <v>0</v>
      </c>
      <c r="K106" s="65">
        <f t="shared" si="8"/>
        <v>0</v>
      </c>
      <c r="L106" s="65">
        <f t="shared" si="8"/>
        <v>0</v>
      </c>
      <c r="M106" s="65">
        <f t="shared" si="8"/>
        <v>0</v>
      </c>
      <c r="N106" s="65">
        <f t="shared" si="8"/>
        <v>0</v>
      </c>
      <c r="O106" s="65">
        <f t="shared" si="8"/>
        <v>0</v>
      </c>
      <c r="P106" s="97"/>
    </row>
    <row r="107" spans="2:16" s="4" customFormat="1" ht="13.5" thickBot="1">
      <c r="B107" s="117" t="s">
        <v>135</v>
      </c>
      <c r="C107" s="118"/>
      <c r="D107" s="63">
        <f aca="true" t="shared" si="9" ref="D107:O107">D106-SUM(D17,D20:D26)</f>
        <v>0</v>
      </c>
      <c r="E107" s="63">
        <f t="shared" si="9"/>
        <v>0</v>
      </c>
      <c r="F107" s="63">
        <f t="shared" si="9"/>
        <v>0</v>
      </c>
      <c r="G107" s="63">
        <f t="shared" si="9"/>
        <v>0</v>
      </c>
      <c r="H107" s="63">
        <f t="shared" si="9"/>
        <v>0</v>
      </c>
      <c r="I107" s="63">
        <f t="shared" si="9"/>
        <v>0</v>
      </c>
      <c r="J107" s="63">
        <f t="shared" si="9"/>
        <v>0</v>
      </c>
      <c r="K107" s="63">
        <f t="shared" si="9"/>
        <v>0</v>
      </c>
      <c r="L107" s="63">
        <f t="shared" si="9"/>
        <v>0</v>
      </c>
      <c r="M107" s="63">
        <f t="shared" si="9"/>
        <v>0</v>
      </c>
      <c r="N107" s="63">
        <f t="shared" si="9"/>
        <v>0</v>
      </c>
      <c r="O107" s="63">
        <f t="shared" si="9"/>
        <v>0</v>
      </c>
      <c r="P107" s="97"/>
    </row>
    <row r="108" spans="2:16" s="4" customFormat="1" ht="13.5" thickBot="1">
      <c r="B108" s="85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97"/>
    </row>
    <row r="109" spans="2:16" s="4" customFormat="1" ht="13.5" thickBot="1">
      <c r="B109" s="85"/>
      <c r="C109" s="40"/>
      <c r="D109" s="40"/>
      <c r="E109" s="40"/>
      <c r="F109" s="40"/>
      <c r="G109" s="40"/>
      <c r="H109" s="40"/>
      <c r="I109" s="40"/>
      <c r="J109" s="40"/>
      <c r="K109" s="127" t="s">
        <v>136</v>
      </c>
      <c r="L109" s="128"/>
      <c r="M109" s="128"/>
      <c r="N109" s="128"/>
      <c r="O109" s="129"/>
      <c r="P109" s="63">
        <f>P31+P104</f>
        <v>0</v>
      </c>
    </row>
    <row r="110" spans="2:16" s="4" customFormat="1" ht="13.5" thickBot="1">
      <c r="B110" s="92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8"/>
    </row>
    <row r="111" spans="2:16" s="4" customFormat="1" ht="13.5" thickBot="1">
      <c r="B111" s="50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</row>
    <row r="112" spans="2:16" s="4" customFormat="1" ht="13.5" thickBot="1">
      <c r="B112" s="130" t="s">
        <v>46</v>
      </c>
      <c r="C112" s="131"/>
      <c r="D112" s="54"/>
      <c r="E112" s="53"/>
      <c r="F112" s="53"/>
      <c r="G112" s="51"/>
      <c r="H112" s="51"/>
      <c r="I112" s="51"/>
      <c r="J112" s="51"/>
      <c r="K112" s="51"/>
      <c r="L112" s="51"/>
      <c r="M112" s="51"/>
      <c r="N112" s="51"/>
      <c r="O112" s="51"/>
      <c r="P112" s="51"/>
    </row>
    <row r="113" spans="2:16" s="4" customFormat="1" ht="13.5" thickBot="1">
      <c r="B113" s="52"/>
      <c r="C113" s="53"/>
      <c r="D113" s="54"/>
      <c r="E113" s="53"/>
      <c r="F113" s="53"/>
      <c r="G113" s="51"/>
      <c r="H113" s="51"/>
      <c r="I113" s="51"/>
      <c r="J113" s="51"/>
      <c r="K113" s="51"/>
      <c r="L113" s="51"/>
      <c r="M113" s="51"/>
      <c r="N113" s="51"/>
      <c r="O113" s="51"/>
      <c r="P113" s="51"/>
    </row>
    <row r="114" spans="2:16" s="4" customFormat="1" ht="13.5" thickBot="1">
      <c r="B114" s="99" t="s">
        <v>43</v>
      </c>
      <c r="C114" s="63">
        <f>P91</f>
        <v>0</v>
      </c>
      <c r="D114" s="54"/>
      <c r="E114" s="53"/>
      <c r="F114" s="53"/>
      <c r="G114" s="51"/>
      <c r="H114" s="51"/>
      <c r="I114" s="51"/>
      <c r="J114" s="51"/>
      <c r="K114" s="51"/>
      <c r="L114" s="51"/>
      <c r="M114" s="51"/>
      <c r="N114" s="51"/>
      <c r="O114" s="51"/>
      <c r="P114" s="51"/>
    </row>
    <row r="115" spans="2:16" s="4" customFormat="1" ht="13.5" thickBot="1">
      <c r="B115" s="52"/>
      <c r="C115" s="53"/>
      <c r="D115" s="54"/>
      <c r="E115" s="53"/>
      <c r="F115" s="53"/>
      <c r="G115" s="51"/>
      <c r="H115" s="51"/>
      <c r="I115" s="51"/>
      <c r="J115" s="51"/>
      <c r="K115" s="51"/>
      <c r="L115" s="51"/>
      <c r="M115" s="51"/>
      <c r="N115" s="51"/>
      <c r="O115" s="51"/>
      <c r="P115" s="51"/>
    </row>
    <row r="116" spans="2:16" s="4" customFormat="1" ht="13.5" thickBot="1">
      <c r="B116" s="100" t="s">
        <v>44</v>
      </c>
      <c r="C116" s="100" t="s">
        <v>45</v>
      </c>
      <c r="D116" s="101" t="s">
        <v>122</v>
      </c>
      <c r="E116" s="100" t="s">
        <v>123</v>
      </c>
      <c r="F116" s="100" t="s">
        <v>124</v>
      </c>
      <c r="G116" s="51"/>
      <c r="H116" s="51"/>
      <c r="I116" s="51"/>
      <c r="J116" s="51"/>
      <c r="K116" s="51"/>
      <c r="L116" s="51"/>
      <c r="M116" s="51"/>
      <c r="N116" s="51"/>
      <c r="O116" s="51"/>
      <c r="P116" s="51"/>
    </row>
    <row r="117" spans="2:16" s="4" customFormat="1" ht="13.5" thickBot="1">
      <c r="B117" s="72" t="s">
        <v>137</v>
      </c>
      <c r="C117" s="102">
        <v>0.15</v>
      </c>
      <c r="D117" s="63">
        <f>$C$114*C117</f>
        <v>0</v>
      </c>
      <c r="E117" s="63">
        <f>D96+E96</f>
        <v>0</v>
      </c>
      <c r="F117" s="63">
        <f>+D117-E117</f>
        <v>0</v>
      </c>
      <c r="G117" s="51"/>
      <c r="H117" s="51"/>
      <c r="I117" s="51"/>
      <c r="J117" s="51"/>
      <c r="K117" s="51"/>
      <c r="L117" s="51"/>
      <c r="M117" s="51"/>
      <c r="N117" s="51"/>
      <c r="O117" s="51"/>
      <c r="P117" s="51"/>
    </row>
    <row r="118" spans="2:16" s="4" customFormat="1" ht="13.5" thickBot="1">
      <c r="B118" s="70" t="s">
        <v>138</v>
      </c>
      <c r="C118" s="103">
        <f>45%-C117</f>
        <v>0.30000000000000004</v>
      </c>
      <c r="D118" s="63">
        <f>$C$114*C118</f>
        <v>0</v>
      </c>
      <c r="E118" s="63">
        <f>SUM(D96:H96)</f>
        <v>0</v>
      </c>
      <c r="F118" s="63">
        <f>+D118-E118</f>
        <v>0</v>
      </c>
      <c r="G118" s="51"/>
      <c r="H118" s="51"/>
      <c r="I118" s="51"/>
      <c r="J118" s="51"/>
      <c r="K118" s="51"/>
      <c r="L118" s="51"/>
      <c r="M118" s="51"/>
      <c r="N118" s="51"/>
      <c r="O118" s="51"/>
      <c r="P118" s="51"/>
    </row>
    <row r="119" spans="2:16" s="4" customFormat="1" ht="13.5" thickBot="1">
      <c r="B119" s="70" t="s">
        <v>139</v>
      </c>
      <c r="C119" s="103">
        <v>0.6</v>
      </c>
      <c r="D119" s="63">
        <f>$C$114*C119</f>
        <v>0</v>
      </c>
      <c r="E119" s="63">
        <f>SUM(D96:K96)</f>
        <v>0</v>
      </c>
      <c r="F119" s="63">
        <f>+D119-E119</f>
        <v>0</v>
      </c>
      <c r="G119" s="51"/>
      <c r="H119" s="51"/>
      <c r="I119" s="51"/>
      <c r="J119" s="51"/>
      <c r="K119" s="51"/>
      <c r="L119" s="51"/>
      <c r="M119" s="51"/>
      <c r="N119" s="51"/>
      <c r="O119" s="51"/>
      <c r="P119" s="51"/>
    </row>
    <row r="120" spans="2:16" s="4" customFormat="1" ht="13.5" thickBot="1">
      <c r="B120" s="91" t="s">
        <v>140</v>
      </c>
      <c r="C120" s="104">
        <v>1</v>
      </c>
      <c r="D120" s="63">
        <f>$C$114*C120</f>
        <v>0</v>
      </c>
      <c r="E120" s="63">
        <f>SUM(D96:O96)</f>
        <v>0</v>
      </c>
      <c r="F120" s="63">
        <f>+D120-E120</f>
        <v>0</v>
      </c>
      <c r="G120" s="51"/>
      <c r="H120" s="51"/>
      <c r="I120" s="51"/>
      <c r="J120" s="51"/>
      <c r="K120" s="51"/>
      <c r="L120" s="51"/>
      <c r="M120" s="51"/>
      <c r="N120" s="51"/>
      <c r="O120" s="51"/>
      <c r="P120" s="51"/>
    </row>
    <row r="121" spans="2:16" s="12" customFormat="1" ht="13.5">
      <c r="B121" s="9"/>
      <c r="C121" s="9"/>
      <c r="D121" s="10"/>
      <c r="E121" s="9"/>
      <c r="F121" s="9"/>
      <c r="G121" s="11"/>
      <c r="H121" s="11"/>
      <c r="I121" s="11"/>
      <c r="J121" s="11"/>
      <c r="K121" s="11"/>
      <c r="L121" s="11"/>
      <c r="M121" s="11"/>
      <c r="N121" s="11"/>
      <c r="O121" s="11"/>
      <c r="P121" s="11"/>
    </row>
    <row r="122" spans="3:16" s="12" customFormat="1" ht="12.7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</row>
    <row r="123" spans="3:16" s="12" customFormat="1" ht="12.7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</row>
    <row r="124" spans="3:16" s="12" customFormat="1" ht="12.7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</row>
    <row r="125" spans="3:16" s="12" customFormat="1" ht="12.7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</row>
    <row r="126" spans="3:16" s="12" customFormat="1" ht="12.7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</row>
    <row r="127" spans="3:16" s="12" customFormat="1" ht="12.7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</row>
    <row r="128" spans="3:16" s="12" customFormat="1" ht="12.7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</row>
    <row r="129" spans="3:16" s="12" customFormat="1" ht="12.75" hidden="1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</row>
    <row r="130" spans="2:16" s="12" customFormat="1" ht="12.75" hidden="1">
      <c r="B130" s="12" t="s">
        <v>56</v>
      </c>
      <c r="C130" s="11" t="s">
        <v>59</v>
      </c>
      <c r="D130" s="11" t="s">
        <v>61</v>
      </c>
      <c r="E130" s="11"/>
      <c r="F130" s="11"/>
      <c r="G130" s="11" t="s">
        <v>112</v>
      </c>
      <c r="H130" s="11" t="s">
        <v>106</v>
      </c>
      <c r="I130" s="11"/>
      <c r="J130" s="11"/>
      <c r="K130" s="11"/>
      <c r="L130" s="11" t="s">
        <v>114</v>
      </c>
      <c r="M130" s="11"/>
      <c r="N130" s="11"/>
      <c r="O130" s="11" t="s">
        <v>117</v>
      </c>
      <c r="P130" s="11"/>
    </row>
    <row r="131" spans="2:16" s="12" customFormat="1" ht="12.75" hidden="1">
      <c r="B131" s="12" t="s">
        <v>55</v>
      </c>
      <c r="C131" s="11" t="s">
        <v>58</v>
      </c>
      <c r="D131" s="11" t="s">
        <v>62</v>
      </c>
      <c r="E131" s="11"/>
      <c r="F131" s="11"/>
      <c r="G131" s="11" t="s">
        <v>113</v>
      </c>
      <c r="H131" s="11" t="s">
        <v>107</v>
      </c>
      <c r="I131" s="11"/>
      <c r="J131" s="11"/>
      <c r="K131" s="11"/>
      <c r="L131" s="11" t="s">
        <v>115</v>
      </c>
      <c r="M131" s="11"/>
      <c r="N131" s="11"/>
      <c r="O131" s="11" t="s">
        <v>119</v>
      </c>
      <c r="P131" s="11"/>
    </row>
    <row r="132" spans="4:15" ht="12.75" hidden="1">
      <c r="D132" s="3"/>
      <c r="O132" s="11" t="s">
        <v>118</v>
      </c>
    </row>
    <row r="133" ht="12.75" hidden="1">
      <c r="D133" s="3"/>
    </row>
    <row r="134" ht="12.75" hidden="1"/>
  </sheetData>
  <sheetProtection password="CA98" sheet="1" selectLockedCells="1"/>
  <mergeCells count="25">
    <mergeCell ref="J7:J8"/>
    <mergeCell ref="L7:L8"/>
    <mergeCell ref="M7:M8"/>
    <mergeCell ref="O7:O8"/>
    <mergeCell ref="D78:F78"/>
    <mergeCell ref="B1:P1"/>
    <mergeCell ref="B2:P2"/>
    <mergeCell ref="B7:B8"/>
    <mergeCell ref="D7:D8"/>
    <mergeCell ref="E7:E8"/>
    <mergeCell ref="F7:F8"/>
    <mergeCell ref="D3:P6"/>
    <mergeCell ref="G7:G8"/>
    <mergeCell ref="H7:H8"/>
    <mergeCell ref="I7:I8"/>
    <mergeCell ref="D80:F80"/>
    <mergeCell ref="K109:O109"/>
    <mergeCell ref="B112:C112"/>
    <mergeCell ref="P7:P8"/>
    <mergeCell ref="B31:C31"/>
    <mergeCell ref="B74:C74"/>
    <mergeCell ref="D76:F76"/>
    <mergeCell ref="D77:F77"/>
    <mergeCell ref="K7:K8"/>
    <mergeCell ref="N7:N8"/>
  </mergeCells>
  <dataValidations count="7">
    <dataValidation type="list" allowBlank="1" showInputMessage="1" showErrorMessage="1" sqref="C52">
      <formula1>$D$130:$D$131</formula1>
    </dataValidation>
    <dataValidation type="list" allowBlank="1" showInputMessage="1" showErrorMessage="1" sqref="D76">
      <formula1>$H$130:$H$131</formula1>
    </dataValidation>
    <dataValidation type="list" allowBlank="1" showInputMessage="1" showErrorMessage="1" sqref="D77 D80">
      <formula1>$G$130:$G$131</formula1>
    </dataValidation>
    <dataValidation type="list" allowBlank="1" showInputMessage="1" showErrorMessage="1" sqref="D78">
      <formula1>$L$130:$L$131</formula1>
    </dataValidation>
    <dataValidation type="list" allowBlank="1" showInputMessage="1" showErrorMessage="1" sqref="C3">
      <formula1>$B$130:$B$131</formula1>
    </dataValidation>
    <dataValidation type="list" allowBlank="1" showInputMessage="1" showErrorMessage="1" sqref="C4">
      <formula1>$C$130:$C$131</formula1>
    </dataValidation>
    <dataValidation type="list" allowBlank="1" showInputMessage="1" showErrorMessage="1" sqref="C35">
      <formula1>$O$130:$O$132</formula1>
    </dataValidation>
  </dataValidations>
  <hyperlinks>
    <hyperlink ref="B1" r:id="rId1" display="http://www.PankajBatra.com"/>
  </hyperlinks>
  <printOptions horizontalCentered="1"/>
  <pageMargins left="0" right="0" top="0" bottom="0" header="0" footer="0"/>
  <pageSetup fitToHeight="1" fitToWidth="1" horizontalDpi="600" verticalDpi="600" orientation="landscape" paperSize="9" r:id="rId2"/>
  <ignoredErrors>
    <ignoredError sqref="E118:E119" formulaRange="1"/>
    <ignoredError sqref="E120 C58:C60 C38:C42 C61:C67 C83 C43:C47 C75 D104:O104 D98:O98 C69:C72" unlockedFormula="1"/>
    <ignoredError sqref="P7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C2:M65"/>
  <sheetViews>
    <sheetView showGridLines="0" tabSelected="1" zoomScale="75" zoomScaleNormal="75" zoomScalePageLayoutView="0" workbookViewId="0" topLeftCell="A1">
      <selection activeCell="D52" sqref="D52"/>
    </sheetView>
  </sheetViews>
  <sheetFormatPr defaultColWidth="9.140625" defaultRowHeight="12.75"/>
  <cols>
    <col min="1" max="1" width="4.421875" style="13" customWidth="1"/>
    <col min="2" max="2" width="6.28125" style="13" customWidth="1"/>
    <col min="3" max="3" width="44.140625" style="13" bestFit="1" customWidth="1"/>
    <col min="4" max="4" width="23.00390625" style="13" bestFit="1" customWidth="1"/>
    <col min="5" max="5" width="9.7109375" style="13" customWidth="1"/>
    <col min="6" max="6" width="19.00390625" style="13" bestFit="1" customWidth="1"/>
    <col min="7" max="7" width="15.57421875" style="13" customWidth="1"/>
    <col min="8" max="8" width="7.00390625" style="13" customWidth="1"/>
    <col min="9" max="9" width="40.7109375" style="13" bestFit="1" customWidth="1"/>
    <col min="10" max="10" width="17.8515625" style="13" customWidth="1"/>
    <col min="11" max="11" width="9.140625" style="13" customWidth="1"/>
    <col min="12" max="12" width="27.57421875" style="13" bestFit="1" customWidth="1"/>
    <col min="13" max="13" width="13.7109375" style="13" customWidth="1"/>
    <col min="14" max="16384" width="9.140625" style="13" customWidth="1"/>
  </cols>
  <sheetData>
    <row r="1" ht="15" customHeight="1"/>
    <row r="2" ht="22.5">
      <c r="C2" s="14" t="s">
        <v>78</v>
      </c>
    </row>
    <row r="3" ht="15.75">
      <c r="C3" s="15"/>
    </row>
    <row r="4" spans="3:12" ht="15.75">
      <c r="C4" s="16" t="s">
        <v>80</v>
      </c>
      <c r="F4" s="16" t="s">
        <v>81</v>
      </c>
      <c r="I4" s="16" t="s">
        <v>82</v>
      </c>
      <c r="L4" s="16" t="s">
        <v>83</v>
      </c>
    </row>
    <row r="5" spans="3:13" ht="15.75">
      <c r="C5" s="17">
        <v>40269</v>
      </c>
      <c r="D5" s="22">
        <v>0</v>
      </c>
      <c r="F5" s="17">
        <v>40269</v>
      </c>
      <c r="G5" s="22">
        <v>0</v>
      </c>
      <c r="I5" s="17">
        <v>40269</v>
      </c>
      <c r="J5" s="22">
        <v>0</v>
      </c>
      <c r="L5" s="17">
        <v>40269</v>
      </c>
      <c r="M5" s="22">
        <v>0</v>
      </c>
    </row>
    <row r="6" spans="3:13" ht="15.75">
      <c r="C6" s="17">
        <v>40299</v>
      </c>
      <c r="D6" s="22">
        <v>0</v>
      </c>
      <c r="F6" s="17">
        <v>40299</v>
      </c>
      <c r="G6" s="22">
        <v>0</v>
      </c>
      <c r="I6" s="17">
        <v>40299</v>
      </c>
      <c r="J6" s="22">
        <v>0</v>
      </c>
      <c r="L6" s="17">
        <v>40299</v>
      </c>
      <c r="M6" s="22">
        <v>0</v>
      </c>
    </row>
    <row r="7" spans="3:13" ht="15.75">
      <c r="C7" s="17">
        <v>40330</v>
      </c>
      <c r="D7" s="22">
        <v>0</v>
      </c>
      <c r="F7" s="17">
        <v>40330</v>
      </c>
      <c r="G7" s="22">
        <v>0</v>
      </c>
      <c r="I7" s="17">
        <v>40330</v>
      </c>
      <c r="J7" s="22">
        <v>0</v>
      </c>
      <c r="L7" s="17">
        <v>40330</v>
      </c>
      <c r="M7" s="22">
        <v>0</v>
      </c>
    </row>
    <row r="8" spans="3:13" ht="15.75">
      <c r="C8" s="17">
        <v>40360</v>
      </c>
      <c r="D8" s="22">
        <v>0</v>
      </c>
      <c r="F8" s="17">
        <v>40360</v>
      </c>
      <c r="G8" s="22">
        <v>0</v>
      </c>
      <c r="I8" s="17">
        <v>40360</v>
      </c>
      <c r="J8" s="22">
        <v>0</v>
      </c>
      <c r="L8" s="17">
        <v>40360</v>
      </c>
      <c r="M8" s="22">
        <v>0</v>
      </c>
    </row>
    <row r="9" spans="3:13" ht="15.75">
      <c r="C9" s="17">
        <v>40391</v>
      </c>
      <c r="D9" s="22">
        <v>0</v>
      </c>
      <c r="F9" s="17">
        <v>40391</v>
      </c>
      <c r="G9" s="22">
        <v>0</v>
      </c>
      <c r="I9" s="17">
        <v>40391</v>
      </c>
      <c r="J9" s="22">
        <v>0</v>
      </c>
      <c r="L9" s="17">
        <v>40391</v>
      </c>
      <c r="M9" s="22">
        <v>0</v>
      </c>
    </row>
    <row r="10" spans="3:13" ht="15.75">
      <c r="C10" s="17">
        <v>40422</v>
      </c>
      <c r="D10" s="22">
        <v>0</v>
      </c>
      <c r="F10" s="17">
        <v>40422</v>
      </c>
      <c r="G10" s="22">
        <v>0</v>
      </c>
      <c r="I10" s="17">
        <v>40422</v>
      </c>
      <c r="J10" s="22">
        <v>0</v>
      </c>
      <c r="L10" s="17">
        <v>40422</v>
      </c>
      <c r="M10" s="22">
        <v>0</v>
      </c>
    </row>
    <row r="11" spans="3:13" ht="15.75">
      <c r="C11" s="17">
        <v>40452</v>
      </c>
      <c r="D11" s="22">
        <v>0</v>
      </c>
      <c r="F11" s="17">
        <v>40452</v>
      </c>
      <c r="G11" s="22">
        <v>0</v>
      </c>
      <c r="I11" s="17">
        <v>40452</v>
      </c>
      <c r="J11" s="22">
        <v>0</v>
      </c>
      <c r="L11" s="17">
        <v>40452</v>
      </c>
      <c r="M11" s="22">
        <v>0</v>
      </c>
    </row>
    <row r="12" spans="3:13" ht="15.75">
      <c r="C12" s="17">
        <v>40483</v>
      </c>
      <c r="D12" s="22">
        <v>0</v>
      </c>
      <c r="F12" s="17">
        <v>40483</v>
      </c>
      <c r="G12" s="22">
        <v>0</v>
      </c>
      <c r="I12" s="17">
        <v>40483</v>
      </c>
      <c r="J12" s="22">
        <v>0</v>
      </c>
      <c r="L12" s="17">
        <v>40483</v>
      </c>
      <c r="M12" s="22">
        <v>0</v>
      </c>
    </row>
    <row r="13" spans="3:13" ht="15.75">
      <c r="C13" s="17">
        <v>40513</v>
      </c>
      <c r="D13" s="22">
        <v>0</v>
      </c>
      <c r="F13" s="17">
        <v>40513</v>
      </c>
      <c r="G13" s="22">
        <v>0</v>
      </c>
      <c r="I13" s="17">
        <v>40513</v>
      </c>
      <c r="J13" s="22">
        <v>0</v>
      </c>
      <c r="L13" s="17">
        <v>40513</v>
      </c>
      <c r="M13" s="22">
        <v>0</v>
      </c>
    </row>
    <row r="14" spans="3:13" ht="15.75">
      <c r="C14" s="17">
        <v>40544</v>
      </c>
      <c r="D14" s="22">
        <v>0</v>
      </c>
      <c r="F14" s="17">
        <v>40544</v>
      </c>
      <c r="G14" s="22">
        <v>0</v>
      </c>
      <c r="I14" s="17">
        <v>40544</v>
      </c>
      <c r="J14" s="22">
        <v>0</v>
      </c>
      <c r="L14" s="17">
        <v>40544</v>
      </c>
      <c r="M14" s="22">
        <v>0</v>
      </c>
    </row>
    <row r="15" spans="3:13" ht="15.75">
      <c r="C15" s="17">
        <v>40575</v>
      </c>
      <c r="D15" s="22">
        <v>0</v>
      </c>
      <c r="F15" s="17">
        <v>40575</v>
      </c>
      <c r="G15" s="22">
        <v>0</v>
      </c>
      <c r="I15" s="17">
        <v>40575</v>
      </c>
      <c r="J15" s="22">
        <v>0</v>
      </c>
      <c r="L15" s="17">
        <v>40575</v>
      </c>
      <c r="M15" s="22">
        <v>0</v>
      </c>
    </row>
    <row r="16" spans="3:13" ht="15.75">
      <c r="C16" s="17">
        <v>40603</v>
      </c>
      <c r="D16" s="22">
        <v>0</v>
      </c>
      <c r="F16" s="17">
        <v>40603</v>
      </c>
      <c r="G16" s="22">
        <v>0</v>
      </c>
      <c r="I16" s="17">
        <v>40603</v>
      </c>
      <c r="J16" s="22">
        <v>0</v>
      </c>
      <c r="L16" s="17">
        <v>40603</v>
      </c>
      <c r="M16" s="22">
        <v>0</v>
      </c>
    </row>
    <row r="17" spans="3:13" ht="15.75">
      <c r="C17" s="18" t="s">
        <v>14</v>
      </c>
      <c r="D17" s="19">
        <f>SUM(D5:D16)</f>
        <v>0</v>
      </c>
      <c r="F17" s="18" t="s">
        <v>14</v>
      </c>
      <c r="G17" s="19">
        <f>SUM(G5:G16)</f>
        <v>0</v>
      </c>
      <c r="I17" s="18" t="s">
        <v>14</v>
      </c>
      <c r="J17" s="19">
        <f>SUM(J5:J16)</f>
        <v>0</v>
      </c>
      <c r="L17" s="18" t="s">
        <v>14</v>
      </c>
      <c r="M17" s="19">
        <f>SUM(M5:M16)</f>
        <v>0</v>
      </c>
    </row>
    <row r="18" spans="3:4" ht="15.75" customHeight="1">
      <c r="C18" s="18"/>
      <c r="D18" s="20"/>
    </row>
    <row r="19" spans="3:6" ht="15.75">
      <c r="C19" s="16"/>
      <c r="F19" s="13" t="s">
        <v>97</v>
      </c>
    </row>
    <row r="20" spans="3:12" ht="15.75">
      <c r="C20" s="16" t="s">
        <v>84</v>
      </c>
      <c r="F20" s="16" t="s">
        <v>101</v>
      </c>
      <c r="I20" s="16" t="s">
        <v>102</v>
      </c>
      <c r="L20" s="16" t="s">
        <v>103</v>
      </c>
    </row>
    <row r="21" spans="3:13" ht="15.75">
      <c r="C21" s="17">
        <v>40269</v>
      </c>
      <c r="D21" s="22">
        <v>0</v>
      </c>
      <c r="F21" s="17">
        <v>40269</v>
      </c>
      <c r="G21" s="22">
        <v>0</v>
      </c>
      <c r="I21" s="17">
        <v>40269</v>
      </c>
      <c r="J21" s="22">
        <v>0</v>
      </c>
      <c r="L21" s="17">
        <v>40269</v>
      </c>
      <c r="M21" s="22">
        <v>0</v>
      </c>
    </row>
    <row r="22" spans="3:13" ht="15.75">
      <c r="C22" s="17">
        <v>40299</v>
      </c>
      <c r="D22" s="22">
        <v>0</v>
      </c>
      <c r="F22" s="17">
        <v>40299</v>
      </c>
      <c r="G22" s="22">
        <v>0</v>
      </c>
      <c r="I22" s="17">
        <v>40299</v>
      </c>
      <c r="J22" s="22">
        <v>0</v>
      </c>
      <c r="L22" s="17">
        <v>40299</v>
      </c>
      <c r="M22" s="22">
        <v>0</v>
      </c>
    </row>
    <row r="23" spans="3:13" ht="15.75">
      <c r="C23" s="17">
        <v>40330</v>
      </c>
      <c r="D23" s="22">
        <v>0</v>
      </c>
      <c r="F23" s="17">
        <v>40330</v>
      </c>
      <c r="G23" s="22">
        <v>0</v>
      </c>
      <c r="I23" s="17">
        <v>40330</v>
      </c>
      <c r="J23" s="22">
        <v>0</v>
      </c>
      <c r="L23" s="17">
        <v>40330</v>
      </c>
      <c r="M23" s="22">
        <v>0</v>
      </c>
    </row>
    <row r="24" spans="3:13" ht="15.75">
      <c r="C24" s="17">
        <v>40360</v>
      </c>
      <c r="D24" s="22">
        <v>0</v>
      </c>
      <c r="F24" s="17">
        <v>40360</v>
      </c>
      <c r="G24" s="22">
        <v>0</v>
      </c>
      <c r="I24" s="17">
        <v>40360</v>
      </c>
      <c r="J24" s="22">
        <v>0</v>
      </c>
      <c r="L24" s="17">
        <v>40360</v>
      </c>
      <c r="M24" s="22">
        <v>0</v>
      </c>
    </row>
    <row r="25" spans="3:13" ht="15.75">
      <c r="C25" s="17">
        <v>40391</v>
      </c>
      <c r="D25" s="22">
        <v>0</v>
      </c>
      <c r="F25" s="17">
        <v>40391</v>
      </c>
      <c r="G25" s="22">
        <v>0</v>
      </c>
      <c r="I25" s="17">
        <v>40391</v>
      </c>
      <c r="J25" s="22">
        <v>0</v>
      </c>
      <c r="L25" s="17">
        <v>40391</v>
      </c>
      <c r="M25" s="22">
        <v>0</v>
      </c>
    </row>
    <row r="26" spans="3:13" ht="15.75">
      <c r="C26" s="17">
        <v>40422</v>
      </c>
      <c r="D26" s="22">
        <v>0</v>
      </c>
      <c r="F26" s="17">
        <v>40422</v>
      </c>
      <c r="G26" s="22">
        <v>0</v>
      </c>
      <c r="I26" s="17">
        <v>40422</v>
      </c>
      <c r="J26" s="22">
        <v>0</v>
      </c>
      <c r="L26" s="17">
        <v>40422</v>
      </c>
      <c r="M26" s="22">
        <v>0</v>
      </c>
    </row>
    <row r="27" spans="3:13" ht="15.75">
      <c r="C27" s="17">
        <v>40452</v>
      </c>
      <c r="D27" s="22">
        <v>0</v>
      </c>
      <c r="F27" s="17">
        <v>40452</v>
      </c>
      <c r="G27" s="22">
        <v>0</v>
      </c>
      <c r="I27" s="17">
        <v>40452</v>
      </c>
      <c r="J27" s="22">
        <v>0</v>
      </c>
      <c r="L27" s="17">
        <v>40452</v>
      </c>
      <c r="M27" s="22">
        <v>0</v>
      </c>
    </row>
    <row r="28" spans="3:13" ht="15.75">
      <c r="C28" s="17">
        <v>40483</v>
      </c>
      <c r="D28" s="22">
        <v>0</v>
      </c>
      <c r="F28" s="17">
        <v>40483</v>
      </c>
      <c r="G28" s="22">
        <v>0</v>
      </c>
      <c r="I28" s="17">
        <v>40483</v>
      </c>
      <c r="J28" s="22">
        <v>0</v>
      </c>
      <c r="L28" s="17">
        <v>40483</v>
      </c>
      <c r="M28" s="22">
        <v>0</v>
      </c>
    </row>
    <row r="29" spans="3:13" ht="15.75">
      <c r="C29" s="17">
        <v>40513</v>
      </c>
      <c r="D29" s="22">
        <v>0</v>
      </c>
      <c r="F29" s="17">
        <v>40513</v>
      </c>
      <c r="G29" s="22">
        <v>0</v>
      </c>
      <c r="I29" s="17">
        <v>40513</v>
      </c>
      <c r="J29" s="22">
        <v>0</v>
      </c>
      <c r="L29" s="17">
        <v>40513</v>
      </c>
      <c r="M29" s="22">
        <v>0</v>
      </c>
    </row>
    <row r="30" spans="3:13" ht="15.75">
      <c r="C30" s="17">
        <v>40544</v>
      </c>
      <c r="D30" s="22">
        <v>0</v>
      </c>
      <c r="F30" s="17">
        <v>40544</v>
      </c>
      <c r="G30" s="22">
        <v>0</v>
      </c>
      <c r="I30" s="17">
        <v>40544</v>
      </c>
      <c r="J30" s="22">
        <v>0</v>
      </c>
      <c r="L30" s="17">
        <v>40544</v>
      </c>
      <c r="M30" s="22">
        <v>0</v>
      </c>
    </row>
    <row r="31" spans="3:13" ht="15.75">
      <c r="C31" s="17">
        <v>40575</v>
      </c>
      <c r="D31" s="22">
        <v>0</v>
      </c>
      <c r="F31" s="17">
        <v>40575</v>
      </c>
      <c r="G31" s="22">
        <v>0</v>
      </c>
      <c r="I31" s="17">
        <v>40575</v>
      </c>
      <c r="J31" s="22">
        <v>0</v>
      </c>
      <c r="L31" s="17">
        <v>40575</v>
      </c>
      <c r="M31" s="22">
        <v>0</v>
      </c>
    </row>
    <row r="32" spans="3:13" ht="15.75">
      <c r="C32" s="17">
        <v>40603</v>
      </c>
      <c r="D32" s="22">
        <v>0</v>
      </c>
      <c r="F32" s="17">
        <v>40603</v>
      </c>
      <c r="G32" s="22">
        <v>0</v>
      </c>
      <c r="I32" s="17">
        <v>40603</v>
      </c>
      <c r="J32" s="22">
        <v>0</v>
      </c>
      <c r="L32" s="17">
        <v>40603</v>
      </c>
      <c r="M32" s="22">
        <v>0</v>
      </c>
    </row>
    <row r="33" spans="3:13" ht="15.75">
      <c r="C33" s="18" t="s">
        <v>14</v>
      </c>
      <c r="D33" s="19">
        <f>SUM(D21:D32)</f>
        <v>0</v>
      </c>
      <c r="F33" s="18" t="s">
        <v>14</v>
      </c>
      <c r="G33" s="19">
        <f>SUM(G21:G32)</f>
        <v>0</v>
      </c>
      <c r="I33" s="18" t="s">
        <v>14</v>
      </c>
      <c r="J33" s="19">
        <f>SUM(J21:J32)</f>
        <v>0</v>
      </c>
      <c r="L33" s="18" t="s">
        <v>14</v>
      </c>
      <c r="M33" s="19">
        <f>SUM(M21:M32)</f>
        <v>0</v>
      </c>
    </row>
    <row r="34" ht="15.75">
      <c r="C34" s="16"/>
    </row>
    <row r="35" spans="3:12" ht="15.75">
      <c r="C35" s="16" t="s">
        <v>120</v>
      </c>
      <c r="F35" s="16" t="s">
        <v>86</v>
      </c>
      <c r="I35" s="16" t="s">
        <v>32</v>
      </c>
      <c r="L35" s="16" t="s">
        <v>104</v>
      </c>
    </row>
    <row r="36" spans="3:13" ht="15.75">
      <c r="C36" s="17">
        <v>40269</v>
      </c>
      <c r="D36" s="22">
        <v>0</v>
      </c>
      <c r="F36" s="17">
        <v>40269</v>
      </c>
      <c r="G36" s="22">
        <v>0</v>
      </c>
      <c r="I36" s="17">
        <v>40269</v>
      </c>
      <c r="J36" s="22">
        <v>0</v>
      </c>
      <c r="L36" s="17">
        <v>40269</v>
      </c>
      <c r="M36" s="22">
        <v>0</v>
      </c>
    </row>
    <row r="37" spans="3:13" ht="15.75">
      <c r="C37" s="17">
        <v>40299</v>
      </c>
      <c r="D37" s="22">
        <v>0</v>
      </c>
      <c r="F37" s="17">
        <v>40299</v>
      </c>
      <c r="G37" s="22">
        <v>0</v>
      </c>
      <c r="I37" s="17">
        <v>40299</v>
      </c>
      <c r="J37" s="22">
        <v>0</v>
      </c>
      <c r="L37" s="17">
        <v>40299</v>
      </c>
      <c r="M37" s="22">
        <v>0</v>
      </c>
    </row>
    <row r="38" spans="3:13" ht="15.75">
      <c r="C38" s="17">
        <v>40330</v>
      </c>
      <c r="D38" s="22">
        <v>0</v>
      </c>
      <c r="F38" s="17">
        <v>40330</v>
      </c>
      <c r="G38" s="22">
        <v>0</v>
      </c>
      <c r="I38" s="17">
        <v>40330</v>
      </c>
      <c r="J38" s="22">
        <v>0</v>
      </c>
      <c r="L38" s="17">
        <v>40330</v>
      </c>
      <c r="M38" s="22">
        <v>0</v>
      </c>
    </row>
    <row r="39" spans="3:13" ht="15.75">
      <c r="C39" s="17">
        <v>40360</v>
      </c>
      <c r="D39" s="22">
        <v>0</v>
      </c>
      <c r="F39" s="17">
        <v>40360</v>
      </c>
      <c r="G39" s="22">
        <v>0</v>
      </c>
      <c r="I39" s="17">
        <v>40360</v>
      </c>
      <c r="J39" s="22">
        <v>0</v>
      </c>
      <c r="L39" s="17">
        <v>40360</v>
      </c>
      <c r="M39" s="22">
        <v>0</v>
      </c>
    </row>
    <row r="40" spans="3:13" ht="15.75">
      <c r="C40" s="17">
        <v>40391</v>
      </c>
      <c r="D40" s="22">
        <v>0</v>
      </c>
      <c r="F40" s="17">
        <v>40391</v>
      </c>
      <c r="G40" s="22">
        <v>0</v>
      </c>
      <c r="I40" s="17">
        <v>40391</v>
      </c>
      <c r="J40" s="22">
        <v>0</v>
      </c>
      <c r="L40" s="17">
        <v>40391</v>
      </c>
      <c r="M40" s="22">
        <v>0</v>
      </c>
    </row>
    <row r="41" spans="3:13" ht="15.75">
      <c r="C41" s="17">
        <v>40422</v>
      </c>
      <c r="D41" s="22">
        <v>0</v>
      </c>
      <c r="F41" s="17">
        <v>40422</v>
      </c>
      <c r="G41" s="22">
        <v>0</v>
      </c>
      <c r="I41" s="17">
        <v>40422</v>
      </c>
      <c r="J41" s="22">
        <v>0</v>
      </c>
      <c r="L41" s="17">
        <v>40422</v>
      </c>
      <c r="M41" s="22">
        <v>0</v>
      </c>
    </row>
    <row r="42" spans="3:13" ht="15.75">
      <c r="C42" s="17">
        <v>40452</v>
      </c>
      <c r="D42" s="22">
        <v>0</v>
      </c>
      <c r="F42" s="17">
        <v>40452</v>
      </c>
      <c r="G42" s="22">
        <v>0</v>
      </c>
      <c r="I42" s="17">
        <v>40452</v>
      </c>
      <c r="J42" s="22">
        <v>0</v>
      </c>
      <c r="L42" s="17">
        <v>40452</v>
      </c>
      <c r="M42" s="22">
        <v>0</v>
      </c>
    </row>
    <row r="43" spans="3:13" ht="15.75">
      <c r="C43" s="17">
        <v>40483</v>
      </c>
      <c r="D43" s="22">
        <v>0</v>
      </c>
      <c r="F43" s="17">
        <v>40483</v>
      </c>
      <c r="G43" s="22">
        <v>0</v>
      </c>
      <c r="I43" s="17">
        <v>40483</v>
      </c>
      <c r="J43" s="22">
        <v>0</v>
      </c>
      <c r="L43" s="17">
        <v>40483</v>
      </c>
      <c r="M43" s="22">
        <v>0</v>
      </c>
    </row>
    <row r="44" spans="3:13" ht="15.75">
      <c r="C44" s="17">
        <v>40513</v>
      </c>
      <c r="D44" s="22">
        <v>0</v>
      </c>
      <c r="F44" s="17">
        <v>40513</v>
      </c>
      <c r="G44" s="22">
        <v>0</v>
      </c>
      <c r="I44" s="17">
        <v>40513</v>
      </c>
      <c r="J44" s="22">
        <v>0</v>
      </c>
      <c r="L44" s="17">
        <v>40513</v>
      </c>
      <c r="M44" s="22">
        <v>0</v>
      </c>
    </row>
    <row r="45" spans="3:13" ht="15.75">
      <c r="C45" s="17">
        <v>40544</v>
      </c>
      <c r="D45" s="22">
        <v>0</v>
      </c>
      <c r="F45" s="17">
        <v>40544</v>
      </c>
      <c r="G45" s="22">
        <v>0</v>
      </c>
      <c r="I45" s="17">
        <v>40544</v>
      </c>
      <c r="J45" s="22">
        <v>0</v>
      </c>
      <c r="L45" s="17">
        <v>40544</v>
      </c>
      <c r="M45" s="22">
        <v>0</v>
      </c>
    </row>
    <row r="46" spans="3:13" ht="15.75">
      <c r="C46" s="17">
        <v>40575</v>
      </c>
      <c r="D46" s="22">
        <v>0</v>
      </c>
      <c r="F46" s="17">
        <v>40575</v>
      </c>
      <c r="G46" s="22">
        <v>0</v>
      </c>
      <c r="I46" s="17">
        <v>40575</v>
      </c>
      <c r="J46" s="22">
        <v>0</v>
      </c>
      <c r="L46" s="17">
        <v>40575</v>
      </c>
      <c r="M46" s="22">
        <v>0</v>
      </c>
    </row>
    <row r="47" spans="3:13" ht="15.75">
      <c r="C47" s="17">
        <v>40603</v>
      </c>
      <c r="D47" s="22">
        <v>0</v>
      </c>
      <c r="F47" s="17">
        <v>40603</v>
      </c>
      <c r="G47" s="22">
        <v>0</v>
      </c>
      <c r="I47" s="17">
        <v>40603</v>
      </c>
      <c r="J47" s="22">
        <v>0</v>
      </c>
      <c r="L47" s="17">
        <v>40603</v>
      </c>
      <c r="M47" s="22">
        <v>0</v>
      </c>
    </row>
    <row r="48" spans="3:13" ht="15.75">
      <c r="C48" s="18" t="s">
        <v>14</v>
      </c>
      <c r="D48" s="19">
        <f>SUM(D36:D47)</f>
        <v>0</v>
      </c>
      <c r="F48" s="18" t="s">
        <v>14</v>
      </c>
      <c r="G48" s="19">
        <f>SUM(G36:G47)</f>
        <v>0</v>
      </c>
      <c r="I48" s="18" t="s">
        <v>14</v>
      </c>
      <c r="J48" s="19">
        <f>SUM(J36:J47)</f>
        <v>0</v>
      </c>
      <c r="L48" s="18" t="s">
        <v>14</v>
      </c>
      <c r="M48" s="19">
        <f>SUM(M36:M47)</f>
        <v>0</v>
      </c>
    </row>
    <row r="49" spans="3:4" ht="15.75">
      <c r="C49" s="17"/>
      <c r="D49" s="20"/>
    </row>
    <row r="50" ht="15.75">
      <c r="C50" s="16" t="s">
        <v>105</v>
      </c>
    </row>
    <row r="51" spans="3:4" ht="15.75">
      <c r="C51" s="17">
        <v>40269</v>
      </c>
      <c r="D51" s="22">
        <v>0</v>
      </c>
    </row>
    <row r="52" spans="3:4" ht="15.75">
      <c r="C52" s="17">
        <v>40299</v>
      </c>
      <c r="D52" s="22">
        <v>0</v>
      </c>
    </row>
    <row r="53" spans="3:4" ht="15.75">
      <c r="C53" s="17">
        <v>40330</v>
      </c>
      <c r="D53" s="22">
        <v>0</v>
      </c>
    </row>
    <row r="54" spans="3:4" ht="15.75">
      <c r="C54" s="17">
        <v>40360</v>
      </c>
      <c r="D54" s="22">
        <v>0</v>
      </c>
    </row>
    <row r="55" spans="3:4" ht="15.75">
      <c r="C55" s="17">
        <v>40391</v>
      </c>
      <c r="D55" s="22">
        <v>0</v>
      </c>
    </row>
    <row r="56" spans="3:4" ht="15.75">
      <c r="C56" s="17">
        <v>40422</v>
      </c>
      <c r="D56" s="22">
        <v>0</v>
      </c>
    </row>
    <row r="57" spans="3:4" ht="15.75">
      <c r="C57" s="17">
        <v>40452</v>
      </c>
      <c r="D57" s="22">
        <v>0</v>
      </c>
    </row>
    <row r="58" spans="3:4" ht="15.75">
      <c r="C58" s="17">
        <v>40483</v>
      </c>
      <c r="D58" s="22">
        <v>0</v>
      </c>
    </row>
    <row r="59" spans="3:4" ht="15.75">
      <c r="C59" s="17">
        <v>40513</v>
      </c>
      <c r="D59" s="22">
        <v>0</v>
      </c>
    </row>
    <row r="60" spans="3:4" ht="15.75">
      <c r="C60" s="17">
        <v>40544</v>
      </c>
      <c r="D60" s="22">
        <v>0</v>
      </c>
    </row>
    <row r="61" spans="3:4" ht="15.75">
      <c r="C61" s="17">
        <v>40575</v>
      </c>
      <c r="D61" s="22">
        <v>0</v>
      </c>
    </row>
    <row r="62" spans="3:4" ht="15.75">
      <c r="C62" s="17">
        <v>40603</v>
      </c>
      <c r="D62" s="22">
        <v>0</v>
      </c>
    </row>
    <row r="63" spans="3:4" ht="15.75">
      <c r="C63" s="18" t="s">
        <v>14</v>
      </c>
      <c r="D63" s="19">
        <f>SUM(D51:D62)</f>
        <v>0</v>
      </c>
    </row>
    <row r="65" spans="3:4" ht="15.75">
      <c r="C65" s="15" t="s">
        <v>79</v>
      </c>
      <c r="D65" s="21">
        <f>SUM(D17,G17,J17,M17,D33,G33,J33,M33,D48,G48,J48,M48,D63)</f>
        <v>0</v>
      </c>
    </row>
  </sheetData>
  <sheetProtection password="CA98" sheet="1" objects="1" scenarios="1" selectLockedCells="1"/>
  <printOptions horizontalCentered="1"/>
  <pageMargins left="0.875984252" right="0.748031496062992" top="0.734251969" bottom="0.734251969" header="0.511811023622047" footer="0.511811023622047"/>
  <pageSetup horizontalDpi="600" verticalDpi="600" orientation="portrait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impetus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Pankaj Batra</dc:creator>
  <cp:keywords/>
  <dc:description/>
  <cp:lastModifiedBy>Study Places</cp:lastModifiedBy>
  <cp:lastPrinted>2005-07-21T07:32:21Z</cp:lastPrinted>
  <dcterms:created xsi:type="dcterms:W3CDTF">2004-12-23T07:38:21Z</dcterms:created>
  <dcterms:modified xsi:type="dcterms:W3CDTF">2011-03-30T17:08:24Z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-771808776</vt:i4>
  </property>
  <property fmtid="{D5CDD505-2E9C-101B-9397-08002B2CF9AE}" pid="3" name="_EmailSubject">
    <vt:lpwstr>Upload</vt:lpwstr>
  </property>
  <property fmtid="{D5CDD505-2E9C-101B-9397-08002B2CF9AE}" pid="4" name="_AuthorEmail">
    <vt:lpwstr>hemant.karandikar@impetus.co.in</vt:lpwstr>
  </property>
  <property fmtid="{D5CDD505-2E9C-101B-9397-08002B2CF9AE}" pid="5" name="_AuthorEmailDisplayName">
    <vt:lpwstr>Hemant Karandikar</vt:lpwstr>
  </property>
  <property fmtid="{D5CDD505-2E9C-101B-9397-08002B2CF9AE}" pid="6" name="_PreviousAdHocReviewCycleID">
    <vt:i4>-1174327945</vt:i4>
  </property>
  <property fmtid="{D5CDD505-2E9C-101B-9397-08002B2CF9AE}" pid="7" name="_ReviewingToolsShownOnce">
    <vt:lpwstr/>
  </property>
</Properties>
</file>