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045" activeTab="0"/>
  </bookViews>
  <sheets>
    <sheet name="Master Sheet" sheetId="1" r:id="rId1"/>
    <sheet name="234A" sheetId="2" r:id="rId2"/>
    <sheet name=" 234B" sheetId="3" r:id="rId3"/>
    <sheet name=" 234C" sheetId="4" r:id="rId4"/>
  </sheets>
  <definedNames/>
  <calcPr fullCalcOnLoad="1"/>
</workbook>
</file>

<file path=xl/sharedStrings.xml><?xml version="1.0" encoding="utf-8"?>
<sst xmlns="http://schemas.openxmlformats.org/spreadsheetml/2006/main" count="95" uniqueCount="61">
  <si>
    <t>Calculation of Interest Under Section 234A</t>
  </si>
  <si>
    <t>Due Date of Filing the Return</t>
  </si>
  <si>
    <t>Period for which interest is payable</t>
  </si>
  <si>
    <t>Less:</t>
  </si>
  <si>
    <t>Tax Deducted at Source (TDS)</t>
  </si>
  <si>
    <t>MVAT Credit u/s 115JAA</t>
  </si>
  <si>
    <t>Interest Payable</t>
  </si>
  <si>
    <t>Number of months</t>
  </si>
  <si>
    <t>Calculation of Default Period</t>
  </si>
  <si>
    <t>Calculation of Interest and Tax Payable</t>
  </si>
  <si>
    <t>Particular</t>
  </si>
  <si>
    <t>Advance Tax Paid</t>
  </si>
  <si>
    <t>Amount</t>
  </si>
  <si>
    <t>Due Date (1 April of the A.Y)</t>
  </si>
  <si>
    <t>Interest</t>
  </si>
  <si>
    <t>Calculation of Interest Under Section 234B</t>
  </si>
  <si>
    <t>Total Tax on Gross Income</t>
  </si>
  <si>
    <t>Net Tax After TDS and Relief</t>
  </si>
  <si>
    <t>Advance Tax Deposite Details</t>
  </si>
  <si>
    <t>Paricular</t>
  </si>
  <si>
    <t>Rs.</t>
  </si>
  <si>
    <t>Total Advance Tax upto 15 March</t>
  </si>
  <si>
    <t>Interest U/s 234C for Non-Companies</t>
  </si>
  <si>
    <t>Slab</t>
  </si>
  <si>
    <t>Tax</t>
  </si>
  <si>
    <t>Deposited</t>
  </si>
  <si>
    <t>Shortfall</t>
  </si>
  <si>
    <t>Interest Rate</t>
  </si>
  <si>
    <t>Total Interest</t>
  </si>
  <si>
    <t>Calculation of Interest</t>
  </si>
  <si>
    <t>Abvance Tax Paid</t>
  </si>
  <si>
    <t>Relief U/s 90, 90A, 91</t>
  </si>
  <si>
    <t>Date of filing the Return or Date completion of assessment U/s 144</t>
  </si>
  <si>
    <t>Amount on which Interest is Payable (Rounded up to nearest 100 as per Sec 387)</t>
  </si>
  <si>
    <t>Date of Determination of Income U/s 143(1)</t>
  </si>
  <si>
    <t>MVAT Credit U/s 115JAA</t>
  </si>
  <si>
    <t>Calculation of Interest Under Section 234C</t>
  </si>
  <si>
    <t>For default in payment of advance tax</t>
  </si>
  <si>
    <t>For default in furnishing return of income</t>
  </si>
  <si>
    <t>For deferment of advance tax</t>
  </si>
  <si>
    <t>For 234 A</t>
  </si>
  <si>
    <t xml:space="preserve">Due Date (1 April of the A.Y) </t>
  </si>
  <si>
    <t>For 234B and 234 C</t>
  </si>
  <si>
    <t>Common Details</t>
  </si>
  <si>
    <t>Note</t>
  </si>
  <si>
    <t>Details Required</t>
  </si>
  <si>
    <t>Total</t>
  </si>
  <si>
    <t>Status</t>
  </si>
  <si>
    <t>Is 234A applicable</t>
  </si>
  <si>
    <t>Is 234B applicable</t>
  </si>
  <si>
    <t>Is 234C applicable</t>
  </si>
  <si>
    <t>Yes</t>
  </si>
  <si>
    <t>Under Sec. 234 A</t>
  </si>
  <si>
    <t>Under Sec. 234 B</t>
  </si>
  <si>
    <t xml:space="preserve">Under Sec. 234 C </t>
  </si>
  <si>
    <t>Non Company</t>
  </si>
  <si>
    <t>On or Before 15 June</t>
  </si>
  <si>
    <t>On or Before 15 September</t>
  </si>
  <si>
    <t>On or Before 15 December</t>
  </si>
  <si>
    <t>On or Before 15 March</t>
  </si>
  <si>
    <t>No Advance Tax Liability if Tax payable is less than Rs. 10000 (condition already inclued in the sheet)</t>
  </si>
</sst>
</file>

<file path=xl/styles.xml><?xml version="1.0" encoding="utf-8"?>
<styleSheet xmlns="http://schemas.openxmlformats.org/spreadsheetml/2006/main">
  <numFmts count="4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* #,##0_);_(* \(#,##0\);_(* &quot;-&quot;_);_(@_)"/>
    <numFmt numFmtId="184" formatCode="_(&quot;Rs.&quot;* #,##0.00_);_(&quot;Rs.&quot;* \(#,##0.00\);_(&quot;Rs.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409]dddd\,\ mmmm\ dd\,\ yyyy"/>
    <numFmt numFmtId="193" formatCode="dd/mm/yyyy;@"/>
    <numFmt numFmtId="194" formatCode="0.00000"/>
    <numFmt numFmtId="195" formatCode="0.0000"/>
    <numFmt numFmtId="196" formatCode="0.000"/>
    <numFmt numFmtId="197" formatCode="0.0"/>
    <numFmt numFmtId="198" formatCode="[$-809]dd\ mmmm\ yyyy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185" fontId="0" fillId="33" borderId="0" xfId="42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185" fontId="0" fillId="33" borderId="11" xfId="42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85" fontId="5" fillId="34" borderId="10" xfId="42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85" fontId="0" fillId="33" borderId="12" xfId="42" applyFont="1" applyFill="1" applyBorder="1" applyAlignment="1" applyProtection="1">
      <alignment/>
      <protection/>
    </xf>
    <xf numFmtId="193" fontId="1" fillId="36" borderId="0" xfId="0" applyNumberFormat="1" applyFont="1" applyFill="1" applyAlignment="1" applyProtection="1">
      <alignment/>
      <protection locked="0"/>
    </xf>
    <xf numFmtId="185" fontId="1" fillId="36" borderId="0" xfId="42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85" fontId="1" fillId="33" borderId="0" xfId="42" applyFont="1" applyFill="1" applyAlignment="1" applyProtection="1">
      <alignment/>
      <protection/>
    </xf>
    <xf numFmtId="185" fontId="1" fillId="33" borderId="0" xfId="42" applyFont="1" applyFill="1" applyBorder="1" applyAlignment="1" applyProtection="1">
      <alignment/>
      <protection/>
    </xf>
    <xf numFmtId="185" fontId="1" fillId="33" borderId="12" xfId="42" applyFont="1" applyFill="1" applyBorder="1" applyAlignment="1" applyProtection="1">
      <alignment/>
      <protection/>
    </xf>
    <xf numFmtId="185" fontId="1" fillId="0" borderId="12" xfId="42" applyFont="1" applyFill="1" applyBorder="1" applyAlignment="1" applyProtection="1">
      <alignment/>
      <protection/>
    </xf>
    <xf numFmtId="185" fontId="1" fillId="35" borderId="0" xfId="0" applyNumberFormat="1" applyFont="1" applyFill="1" applyAlignment="1" applyProtection="1">
      <alignment/>
      <protection/>
    </xf>
    <xf numFmtId="185" fontId="1" fillId="35" borderId="0" xfId="42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185" fontId="1" fillId="33" borderId="13" xfId="42" applyFon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/>
      <protection/>
    </xf>
    <xf numFmtId="185" fontId="0" fillId="33" borderId="0" xfId="42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185" fontId="7" fillId="37" borderId="0" xfId="0" applyNumberFormat="1" applyFont="1" applyFill="1" applyAlignment="1">
      <alignment/>
    </xf>
    <xf numFmtId="0" fontId="1" fillId="36" borderId="0" xfId="0" applyFont="1" applyFill="1" applyAlignment="1" applyProtection="1">
      <alignment horizontal="right"/>
      <protection locked="0"/>
    </xf>
    <xf numFmtId="193" fontId="1" fillId="36" borderId="0" xfId="0" applyNumberFormat="1" applyFont="1" applyFill="1" applyAlignment="1" applyProtection="1">
      <alignment/>
      <protection/>
    </xf>
    <xf numFmtId="185" fontId="1" fillId="36" borderId="0" xfId="42" applyFont="1" applyFill="1" applyAlignment="1" applyProtection="1">
      <alignment/>
      <protection/>
    </xf>
    <xf numFmtId="193" fontId="0" fillId="36" borderId="0" xfId="0" applyNumberFormat="1" applyFill="1" applyAlignment="1" applyProtection="1">
      <alignment/>
      <protection/>
    </xf>
    <xf numFmtId="185" fontId="0" fillId="36" borderId="0" xfId="42" applyFont="1" applyFill="1" applyAlignment="1" applyProtection="1">
      <alignment/>
      <protection/>
    </xf>
    <xf numFmtId="185" fontId="0" fillId="36" borderId="0" xfId="42" applyFont="1" applyFill="1" applyAlignment="1" applyProtection="1">
      <alignment/>
      <protection/>
    </xf>
    <xf numFmtId="0" fontId="0" fillId="37" borderId="0" xfId="0" applyFont="1" applyFill="1" applyAlignment="1">
      <alignment/>
    </xf>
    <xf numFmtId="0" fontId="1" fillId="38" borderId="0" xfId="0" applyFont="1" applyFill="1" applyAlignment="1">
      <alignment/>
    </xf>
    <xf numFmtId="185" fontId="6" fillId="38" borderId="10" xfId="0" applyNumberFormat="1" applyFont="1" applyFill="1" applyBorder="1" applyAlignment="1">
      <alignment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Alignment="1">
      <alignment wrapText="1"/>
    </xf>
    <xf numFmtId="0" fontId="5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 horizontal="left"/>
      <protection/>
    </xf>
    <xf numFmtId="0" fontId="0" fillId="37" borderId="0" xfId="0" applyFill="1" applyAlignment="1" applyProtection="1">
      <alignment horizontal="left"/>
      <protection/>
    </xf>
    <xf numFmtId="0" fontId="0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7" borderId="0" xfId="0" applyFont="1" applyFill="1" applyAlignment="1">
      <alignment horizontal="right"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 horizontal="left" shrinkToFit="1"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3"/>
  <sheetViews>
    <sheetView tabSelected="1"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39.57421875" style="32" customWidth="1"/>
    <col min="2" max="2" width="37.140625" style="32" bestFit="1" customWidth="1"/>
    <col min="3" max="3" width="9.140625" style="32" customWidth="1"/>
    <col min="4" max="4" width="35.140625" style="32" bestFit="1" customWidth="1"/>
    <col min="5" max="5" width="15.140625" style="32" bestFit="1" customWidth="1"/>
    <col min="6" max="16384" width="9.140625" style="32" customWidth="1"/>
  </cols>
  <sheetData>
    <row r="1" spans="1:2" ht="18">
      <c r="A1" s="61" t="s">
        <v>45</v>
      </c>
      <c r="B1" s="61"/>
    </row>
    <row r="2" spans="1:2" ht="18">
      <c r="A2" s="60"/>
      <c r="B2" s="60"/>
    </row>
    <row r="3" spans="1:5" ht="18">
      <c r="A3" s="46" t="s">
        <v>43</v>
      </c>
      <c r="B3" s="45"/>
      <c r="D3" s="61" t="s">
        <v>6</v>
      </c>
      <c r="E3" s="61"/>
    </row>
    <row r="4" spans="1:5" ht="12.75">
      <c r="A4" s="45" t="s">
        <v>47</v>
      </c>
      <c r="B4" s="34" t="s">
        <v>55</v>
      </c>
      <c r="D4" s="43"/>
      <c r="E4" s="44"/>
    </row>
    <row r="5" spans="1:5" ht="12.75">
      <c r="A5" s="45" t="s">
        <v>48</v>
      </c>
      <c r="B5" s="34" t="s">
        <v>51</v>
      </c>
      <c r="D5" s="40" t="s">
        <v>52</v>
      </c>
      <c r="E5" s="33">
        <f>IF(B5="Yes",'234A'!C27,0)</f>
        <v>0</v>
      </c>
    </row>
    <row r="6" spans="1:5" ht="12.75">
      <c r="A6" s="45" t="s">
        <v>49</v>
      </c>
      <c r="B6" s="34" t="s">
        <v>51</v>
      </c>
      <c r="D6" s="40" t="s">
        <v>53</v>
      </c>
      <c r="E6" s="33">
        <f>IF(B6="Yes",' 234B'!C27,0)</f>
        <v>0</v>
      </c>
    </row>
    <row r="7" spans="1:5" ht="12.75">
      <c r="A7" s="45" t="s">
        <v>50</v>
      </c>
      <c r="B7" s="34" t="s">
        <v>51</v>
      </c>
      <c r="D7" s="40" t="s">
        <v>54</v>
      </c>
      <c r="E7" s="33">
        <f>IF(B7="Yes",IF(B4="Non Company",' 234C'!G28,' 234C'!#REF!),0)</f>
        <v>370</v>
      </c>
    </row>
    <row r="8" spans="1:5" ht="13.5" thickBot="1">
      <c r="A8" s="45"/>
      <c r="B8" s="57"/>
      <c r="D8" s="41" t="s">
        <v>46</v>
      </c>
      <c r="E8" s="42">
        <f>SUM(E5:E7)</f>
        <v>370</v>
      </c>
    </row>
    <row r="9" spans="1:2" ht="13.5" thickTop="1">
      <c r="A9" s="47" t="s">
        <v>16</v>
      </c>
      <c r="B9" s="19">
        <v>131729</v>
      </c>
    </row>
    <row r="10" spans="1:2" ht="12.75">
      <c r="A10" s="48" t="s">
        <v>11</v>
      </c>
      <c r="B10" s="19">
        <v>0</v>
      </c>
    </row>
    <row r="11" spans="1:2" ht="12.75">
      <c r="A11" s="48" t="s">
        <v>4</v>
      </c>
      <c r="B11" s="19">
        <v>121728</v>
      </c>
    </row>
    <row r="12" spans="1:2" ht="12.75">
      <c r="A12" s="48" t="s">
        <v>31</v>
      </c>
      <c r="B12" s="19">
        <v>0</v>
      </c>
    </row>
    <row r="13" spans="1:2" ht="12.75">
      <c r="A13" s="48" t="s">
        <v>5</v>
      </c>
      <c r="B13" s="19">
        <v>0</v>
      </c>
    </row>
    <row r="14" spans="1:2" ht="15.75">
      <c r="A14" s="46" t="s">
        <v>40</v>
      </c>
      <c r="B14" s="45"/>
    </row>
    <row r="15" spans="1:2" ht="12.75">
      <c r="A15" s="45" t="s">
        <v>1</v>
      </c>
      <c r="B15" s="18">
        <v>41486</v>
      </c>
    </row>
    <row r="16" spans="1:2" ht="25.5">
      <c r="A16" s="49" t="s">
        <v>32</v>
      </c>
      <c r="B16" s="18">
        <v>41486</v>
      </c>
    </row>
    <row r="17" spans="1:2" ht="12.75">
      <c r="A17" s="45"/>
      <c r="B17" s="45"/>
    </row>
    <row r="18" spans="1:2" ht="15.75">
      <c r="A18" s="46" t="s">
        <v>42</v>
      </c>
      <c r="B18" s="45"/>
    </row>
    <row r="19" spans="1:2" ht="12.75">
      <c r="A19" s="45" t="s">
        <v>41</v>
      </c>
      <c r="B19" s="18">
        <v>41365</v>
      </c>
    </row>
    <row r="20" spans="1:2" ht="12.75">
      <c r="A20" s="45" t="s">
        <v>34</v>
      </c>
      <c r="B20" s="18">
        <v>41364</v>
      </c>
    </row>
    <row r="21" spans="1:2" ht="12.75">
      <c r="A21" s="45"/>
      <c r="B21" s="45"/>
    </row>
    <row r="22" spans="1:2" ht="15.75">
      <c r="A22" s="50" t="s">
        <v>18</v>
      </c>
      <c r="B22" s="45"/>
    </row>
    <row r="23" spans="1:2" ht="12.75">
      <c r="A23" s="51" t="s">
        <v>56</v>
      </c>
      <c r="B23" s="19"/>
    </row>
    <row r="24" spans="1:2" ht="12.75">
      <c r="A24" s="52" t="s">
        <v>57</v>
      </c>
      <c r="B24" s="19"/>
    </row>
    <row r="25" spans="1:2" ht="12.75">
      <c r="A25" s="51" t="s">
        <v>58</v>
      </c>
      <c r="B25" s="19"/>
    </row>
    <row r="26" spans="1:2" ht="12.75">
      <c r="A26" s="51" t="s">
        <v>59</v>
      </c>
      <c r="B26" s="19"/>
    </row>
    <row r="27" spans="1:2" ht="12.75">
      <c r="A27" s="53"/>
      <c r="B27" s="55"/>
    </row>
    <row r="28" spans="1:3" ht="12.75">
      <c r="A28" s="45"/>
      <c r="B28" s="56"/>
      <c r="C28" s="15"/>
    </row>
    <row r="29" spans="1:2" ht="15.75">
      <c r="A29" s="54" t="s">
        <v>44</v>
      </c>
      <c r="B29" s="51"/>
    </row>
    <row r="30" spans="1:2" ht="12.75">
      <c r="A30" s="45" t="s">
        <v>0</v>
      </c>
      <c r="B30" s="45" t="s">
        <v>38</v>
      </c>
    </row>
    <row r="31" spans="1:2" ht="12.75">
      <c r="A31" s="45" t="s">
        <v>15</v>
      </c>
      <c r="B31" s="45" t="s">
        <v>37</v>
      </c>
    </row>
    <row r="32" spans="1:2" ht="12.75">
      <c r="A32" s="45" t="s">
        <v>36</v>
      </c>
      <c r="B32" s="45" t="s">
        <v>39</v>
      </c>
    </row>
    <row r="33" spans="1:2" ht="12.75">
      <c r="A33" s="62" t="s">
        <v>60</v>
      </c>
      <c r="B33" s="62"/>
    </row>
  </sheetData>
  <sheetProtection/>
  <protectedRanges>
    <protectedRange sqref="B3:B26" name="Range1"/>
  </protectedRanges>
  <mergeCells count="3">
    <mergeCell ref="D3:E3"/>
    <mergeCell ref="A33:B33"/>
    <mergeCell ref="A1:B1"/>
  </mergeCells>
  <dataValidations count="3">
    <dataValidation type="list" allowBlank="1" showInputMessage="1" showErrorMessage="1" sqref="B4">
      <formula1>"Company, Non Company"</formula1>
    </dataValidation>
    <dataValidation type="list" showInputMessage="1" showErrorMessage="1" sqref="B5:B7">
      <formula1>"Yes, No"</formula1>
    </dataValidation>
    <dataValidation type="whole" operator="greaterThan" allowBlank="1" showInputMessage="1" showErrorMessage="1" sqref="B23:B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38.8515625" style="20" customWidth="1"/>
    <col min="2" max="2" width="9.140625" style="20" customWidth="1"/>
    <col min="3" max="3" width="15.7109375" style="20" bestFit="1" customWidth="1"/>
    <col min="4" max="4" width="12.8515625" style="20" bestFit="1" customWidth="1"/>
    <col min="5" max="5" width="8.00390625" style="20" bestFit="1" customWidth="1"/>
    <col min="6" max="16384" width="9.140625" style="20" customWidth="1"/>
  </cols>
  <sheetData>
    <row r="1" spans="1:3" ht="18">
      <c r="A1" s="63" t="s">
        <v>0</v>
      </c>
      <c r="B1" s="63"/>
      <c r="C1" s="63"/>
    </row>
    <row r="2" spans="1:3" ht="12.75">
      <c r="A2" s="3"/>
      <c r="B2" s="3"/>
      <c r="C2" s="3"/>
    </row>
    <row r="3" spans="1:3" ht="15.75">
      <c r="A3" s="64" t="s">
        <v>8</v>
      </c>
      <c r="B3" s="64"/>
      <c r="C3" s="64"/>
    </row>
    <row r="4" spans="1:3" ht="12.75">
      <c r="A4" s="8"/>
      <c r="B4" s="8"/>
      <c r="C4" s="8"/>
    </row>
    <row r="5" spans="1:3" ht="12.75">
      <c r="A5" s="3" t="s">
        <v>1</v>
      </c>
      <c r="B5" s="3"/>
      <c r="C5" s="35">
        <f>'Master Sheet'!B15</f>
        <v>41486</v>
      </c>
    </row>
    <row r="6" spans="1:3" ht="12.75">
      <c r="A6" s="3"/>
      <c r="B6" s="3"/>
      <c r="C6" s="3"/>
    </row>
    <row r="7" spans="1:3" ht="25.5">
      <c r="A7" s="4" t="s">
        <v>32</v>
      </c>
      <c r="B7" s="3"/>
      <c r="C7" s="35">
        <f>'Master Sheet'!B16</f>
        <v>41486</v>
      </c>
    </row>
    <row r="8" spans="1:3" ht="12.75">
      <c r="A8" s="3"/>
      <c r="B8" s="3"/>
      <c r="C8" s="3"/>
    </row>
    <row r="9" spans="1:3" ht="12.75">
      <c r="A9" s="4" t="s">
        <v>2</v>
      </c>
      <c r="B9" s="3"/>
      <c r="C9" s="21">
        <f>DAYS360(C5,C7,TRUE)</f>
        <v>0</v>
      </c>
    </row>
    <row r="10" spans="1:3" ht="12.75">
      <c r="A10" s="3"/>
      <c r="B10" s="3"/>
      <c r="C10" s="3"/>
    </row>
    <row r="11" spans="1:3" ht="13.5" thickBot="1">
      <c r="A11" s="3" t="s">
        <v>7</v>
      </c>
      <c r="B11" s="3"/>
      <c r="C11" s="7">
        <f>ROUNDUP((C9/30),0)</f>
        <v>0</v>
      </c>
    </row>
    <row r="12" spans="1:3" ht="13.5" thickTop="1">
      <c r="A12" s="3"/>
      <c r="B12" s="3"/>
      <c r="C12" s="3"/>
    </row>
    <row r="13" spans="1:3" ht="12.75">
      <c r="A13" s="65" t="s">
        <v>9</v>
      </c>
      <c r="B13" s="65"/>
      <c r="C13" s="65"/>
    </row>
    <row r="14" spans="1:3" ht="12.75">
      <c r="A14" s="8"/>
      <c r="B14" s="8"/>
      <c r="C14" s="8"/>
    </row>
    <row r="15" spans="1:3" ht="12.75">
      <c r="A15" s="3" t="s">
        <v>10</v>
      </c>
      <c r="B15" s="3"/>
      <c r="C15" s="3" t="s">
        <v>12</v>
      </c>
    </row>
    <row r="16" spans="1:3" ht="12.75">
      <c r="A16" s="3"/>
      <c r="B16" s="3"/>
      <c r="C16" s="3"/>
    </row>
    <row r="17" spans="1:3" ht="12.75">
      <c r="A17" s="3" t="s">
        <v>16</v>
      </c>
      <c r="B17" s="3"/>
      <c r="C17" s="36">
        <f>'Master Sheet'!B9</f>
        <v>131729</v>
      </c>
    </row>
    <row r="18" spans="1:4" ht="12.75">
      <c r="A18" s="3"/>
      <c r="B18" s="3"/>
      <c r="C18" s="22"/>
      <c r="D18" s="26"/>
    </row>
    <row r="19" spans="1:3" ht="12.75">
      <c r="A19" s="16" t="s">
        <v>3</v>
      </c>
      <c r="B19" s="3"/>
      <c r="C19" s="22"/>
    </row>
    <row r="20" spans="1:3" ht="12.75">
      <c r="A20" s="3" t="s">
        <v>11</v>
      </c>
      <c r="B20" s="3"/>
      <c r="C20" s="36">
        <f>'Master Sheet'!B10</f>
        <v>0</v>
      </c>
    </row>
    <row r="21" spans="1:3" ht="12.75">
      <c r="A21" s="3" t="s">
        <v>4</v>
      </c>
      <c r="B21" s="3"/>
      <c r="C21" s="36">
        <f>'Master Sheet'!B11</f>
        <v>121728</v>
      </c>
    </row>
    <row r="22" spans="1:3" ht="12.75">
      <c r="A22" s="3" t="s">
        <v>31</v>
      </c>
      <c r="B22" s="3"/>
      <c r="C22" s="36">
        <f>'Master Sheet'!B12</f>
        <v>0</v>
      </c>
    </row>
    <row r="23" spans="1:3" ht="12.75">
      <c r="A23" s="3" t="s">
        <v>5</v>
      </c>
      <c r="B23" s="3"/>
      <c r="C23" s="36">
        <f>'Master Sheet'!B13</f>
        <v>0</v>
      </c>
    </row>
    <row r="24" spans="1:3" ht="12.75">
      <c r="A24" s="3"/>
      <c r="B24" s="3"/>
      <c r="C24" s="25"/>
    </row>
    <row r="25" spans="1:3" ht="38.25">
      <c r="A25" s="4" t="s">
        <v>33</v>
      </c>
      <c r="B25" s="3"/>
      <c r="C25" s="23">
        <f>IF((C17-C21)&gt;10000,(MAX((ROUND(C17-SUM(C20:C23),-2)),0)),0)</f>
        <v>10000</v>
      </c>
    </row>
    <row r="26" spans="1:3" ht="12.75">
      <c r="A26" s="4"/>
      <c r="B26" s="3"/>
      <c r="C26" s="24"/>
    </row>
    <row r="27" spans="1:3" ht="16.5" thickBot="1">
      <c r="A27" s="13" t="s">
        <v>6</v>
      </c>
      <c r="B27" s="13"/>
      <c r="C27" s="14">
        <f>MAX((C25*0.01*C11),0)</f>
        <v>0</v>
      </c>
    </row>
    <row r="28" ht="13.5" thickTop="1">
      <c r="C28" s="27"/>
    </row>
  </sheetData>
  <sheetProtection password="C6E5" sheet="1" objects="1" scenarios="1"/>
  <mergeCells count="3">
    <mergeCell ref="A1:C1"/>
    <mergeCell ref="A3:C3"/>
    <mergeCell ref="A13:C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37.421875" style="15" bestFit="1" customWidth="1"/>
    <col min="2" max="2" width="13.7109375" style="15" customWidth="1"/>
    <col min="3" max="3" width="14.28125" style="15" bestFit="1" customWidth="1"/>
    <col min="4" max="16384" width="9.140625" style="15" customWidth="1"/>
  </cols>
  <sheetData>
    <row r="1" spans="1:3" ht="18">
      <c r="A1" s="63" t="s">
        <v>15</v>
      </c>
      <c r="B1" s="63"/>
      <c r="C1" s="63"/>
    </row>
    <row r="2" spans="1:3" ht="12.75">
      <c r="A2" s="1"/>
      <c r="B2" s="1"/>
      <c r="C2" s="1"/>
    </row>
    <row r="3" spans="1:3" ht="15.75">
      <c r="A3" s="64" t="s">
        <v>8</v>
      </c>
      <c r="B3" s="64"/>
      <c r="C3" s="64"/>
    </row>
    <row r="4" spans="1:3" ht="12.75">
      <c r="A4" s="1"/>
      <c r="B4" s="1"/>
      <c r="C4" s="1"/>
    </row>
    <row r="5" spans="1:3" ht="12.75">
      <c r="A5" s="3" t="s">
        <v>13</v>
      </c>
      <c r="B5" s="1"/>
      <c r="C5" s="37">
        <f>'Master Sheet'!B19</f>
        <v>41365</v>
      </c>
    </row>
    <row r="6" spans="1:3" ht="12.75">
      <c r="A6" s="1"/>
      <c r="B6" s="1"/>
      <c r="C6" s="1"/>
    </row>
    <row r="7" spans="1:3" ht="25.5">
      <c r="A7" s="4" t="s">
        <v>34</v>
      </c>
      <c r="B7" s="1"/>
      <c r="C7" s="37">
        <f>'Master Sheet'!B20</f>
        <v>41364</v>
      </c>
    </row>
    <row r="8" spans="1:3" ht="12.75">
      <c r="A8" s="1"/>
      <c r="B8" s="1"/>
      <c r="C8" s="1"/>
    </row>
    <row r="9" spans="1:3" ht="12.75">
      <c r="A9" s="5" t="s">
        <v>2</v>
      </c>
      <c r="B9" s="1"/>
      <c r="C9" s="6">
        <f>DAYS360(C5,C7,TRUE)</f>
        <v>-1</v>
      </c>
    </row>
    <row r="10" spans="1:3" ht="12.75">
      <c r="A10" s="1"/>
      <c r="B10" s="1"/>
      <c r="C10" s="1"/>
    </row>
    <row r="11" spans="1:3" ht="13.5" thickBot="1">
      <c r="A11" s="3" t="s">
        <v>7</v>
      </c>
      <c r="B11" s="1"/>
      <c r="C11" s="7">
        <f>ROUND((C9/30),1)</f>
        <v>0</v>
      </c>
    </row>
    <row r="12" spans="1:3" ht="13.5" thickTop="1">
      <c r="A12" s="1"/>
      <c r="B12" s="1"/>
      <c r="C12" s="1"/>
    </row>
    <row r="13" spans="1:3" ht="12.75">
      <c r="A13" s="65" t="s">
        <v>29</v>
      </c>
      <c r="B13" s="65"/>
      <c r="C13" s="65"/>
    </row>
    <row r="14" spans="1:3" ht="12.75">
      <c r="A14" s="8"/>
      <c r="B14" s="8"/>
      <c r="C14" s="8"/>
    </row>
    <row r="15" spans="1:3" ht="12.75">
      <c r="A15" s="3" t="s">
        <v>10</v>
      </c>
      <c r="B15" s="1"/>
      <c r="C15" s="3" t="s">
        <v>12</v>
      </c>
    </row>
    <row r="16" spans="1:3" ht="12.75">
      <c r="A16" s="3"/>
      <c r="B16" s="1"/>
      <c r="C16" s="3"/>
    </row>
    <row r="17" spans="1:3" ht="12.75">
      <c r="A17" s="9" t="s">
        <v>16</v>
      </c>
      <c r="B17" s="1"/>
      <c r="C17" s="38">
        <f>'Master Sheet'!B9</f>
        <v>131729</v>
      </c>
    </row>
    <row r="18" spans="1:3" ht="12.75">
      <c r="A18" s="1"/>
      <c r="B18" s="1"/>
      <c r="C18" s="10"/>
    </row>
    <row r="19" spans="1:3" ht="12.75">
      <c r="A19" s="3" t="s">
        <v>3</v>
      </c>
      <c r="B19" s="1"/>
      <c r="C19" s="10"/>
    </row>
    <row r="20" spans="1:3" ht="12.75">
      <c r="A20" s="9" t="s">
        <v>30</v>
      </c>
      <c r="B20" s="1"/>
      <c r="C20" s="38">
        <f>'Master Sheet'!B10</f>
        <v>0</v>
      </c>
    </row>
    <row r="21" spans="1:3" ht="12.75">
      <c r="A21" s="9" t="s">
        <v>4</v>
      </c>
      <c r="B21" s="1"/>
      <c r="C21" s="38">
        <f>'Master Sheet'!B11</f>
        <v>121728</v>
      </c>
    </row>
    <row r="22" spans="1:3" ht="12.75">
      <c r="A22" s="9" t="s">
        <v>31</v>
      </c>
      <c r="B22" s="1"/>
      <c r="C22" s="38">
        <f>'Master Sheet'!B12</f>
        <v>0</v>
      </c>
    </row>
    <row r="23" spans="1:3" ht="12.75">
      <c r="A23" s="9" t="s">
        <v>35</v>
      </c>
      <c r="B23" s="1"/>
      <c r="C23" s="38">
        <f>'Master Sheet'!B13</f>
        <v>0</v>
      </c>
    </row>
    <row r="24" spans="1:3" ht="12.75">
      <c r="A24" s="1"/>
      <c r="B24" s="1"/>
      <c r="C24" s="10"/>
    </row>
    <row r="25" spans="1:3" ht="27.75" customHeight="1">
      <c r="A25" s="11" t="s">
        <v>33</v>
      </c>
      <c r="B25" s="1"/>
      <c r="C25" s="12">
        <f>IF((C17-C21)&gt;10000,(MAX((ROUND((IF(((C17-SUM(C21:C23))*90%)&gt;C20,C17,0))-SUM(C20:C23),-2)),0)),0)</f>
        <v>10000</v>
      </c>
    </row>
    <row r="26" spans="1:3" ht="12.75">
      <c r="A26" s="1"/>
      <c r="B26" s="1"/>
      <c r="C26" s="10"/>
    </row>
    <row r="27" spans="1:3" ht="16.5" thickBot="1">
      <c r="A27" s="13" t="s">
        <v>14</v>
      </c>
      <c r="B27" s="1"/>
      <c r="C27" s="14">
        <f>ROUND((C25*0.01*C11),0)</f>
        <v>0</v>
      </c>
    </row>
    <row r="28" ht="13.5" thickTop="1"/>
    <row r="29" spans="1:3" ht="12.75">
      <c r="A29" s="20"/>
      <c r="C29" s="28"/>
    </row>
  </sheetData>
  <sheetProtection password="C6E5" sheet="1" objects="1" scenarios="1"/>
  <mergeCells count="3">
    <mergeCell ref="A1:C1"/>
    <mergeCell ref="A13:C13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9"/>
  <sheetViews>
    <sheetView zoomScale="75" zoomScaleNormal="75" zoomScalePageLayoutView="0" workbookViewId="0" topLeftCell="A1">
      <selection activeCell="J29" sqref="J29"/>
    </sheetView>
  </sheetViews>
  <sheetFormatPr defaultColWidth="9.140625" defaultRowHeight="12.75"/>
  <cols>
    <col min="1" max="1" width="9.28125" style="15" bestFit="1" customWidth="1"/>
    <col min="2" max="2" width="14.140625" style="15" bestFit="1" customWidth="1"/>
    <col min="3" max="3" width="32.28125" style="15" bestFit="1" customWidth="1"/>
    <col min="4" max="4" width="14.140625" style="15" bestFit="1" customWidth="1"/>
    <col min="5" max="5" width="17.00390625" style="15" bestFit="1" customWidth="1"/>
    <col min="6" max="6" width="9.140625" style="15" customWidth="1"/>
    <col min="7" max="7" width="16.57421875" style="15" bestFit="1" customWidth="1"/>
    <col min="8" max="16384" width="9.140625" style="15" customWidth="1"/>
  </cols>
  <sheetData>
    <row r="1" spans="1:7" ht="18">
      <c r="A1" s="63" t="s">
        <v>36</v>
      </c>
      <c r="B1" s="63"/>
      <c r="C1" s="63"/>
      <c r="D1" s="63"/>
      <c r="E1" s="63"/>
      <c r="F1" s="63"/>
      <c r="G1" s="63"/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64" t="s">
        <v>19</v>
      </c>
      <c r="B3" s="64"/>
      <c r="C3" s="64"/>
      <c r="D3" s="1"/>
      <c r="E3" s="2" t="s">
        <v>20</v>
      </c>
      <c r="F3" s="1"/>
      <c r="G3" s="1"/>
    </row>
    <row r="4" spans="1:7" ht="12.75">
      <c r="A4" s="1"/>
      <c r="B4" s="1"/>
      <c r="C4" s="8"/>
      <c r="D4" s="1"/>
      <c r="E4" s="8"/>
      <c r="F4" s="1"/>
      <c r="G4" s="1"/>
    </row>
    <row r="5" spans="1:7" ht="12.75">
      <c r="A5" s="67" t="s">
        <v>16</v>
      </c>
      <c r="B5" s="67"/>
      <c r="C5" s="67"/>
      <c r="D5" s="1"/>
      <c r="E5" s="38">
        <f>'Master Sheet'!B9</f>
        <v>131729</v>
      </c>
      <c r="F5" s="66"/>
      <c r="G5" s="66"/>
    </row>
    <row r="6" spans="1:7" ht="12.75">
      <c r="A6" s="1"/>
      <c r="B6" s="1"/>
      <c r="C6" s="1"/>
      <c r="D6" s="1"/>
      <c r="E6" s="10"/>
      <c r="F6" s="1"/>
      <c r="G6" s="1"/>
    </row>
    <row r="7" spans="1:7" ht="12.75">
      <c r="A7" s="3" t="s">
        <v>3</v>
      </c>
      <c r="B7" s="1"/>
      <c r="C7" s="1"/>
      <c r="D7" s="1"/>
      <c r="E7" s="10"/>
      <c r="F7" s="1"/>
      <c r="G7" s="1"/>
    </row>
    <row r="8" spans="1:7" ht="12.75">
      <c r="A8" s="1"/>
      <c r="B8" s="69" t="s">
        <v>4</v>
      </c>
      <c r="C8" s="69"/>
      <c r="D8" s="1"/>
      <c r="E8" s="38">
        <f>'Master Sheet'!B11</f>
        <v>121728</v>
      </c>
      <c r="F8" s="66"/>
      <c r="G8" s="66"/>
    </row>
    <row r="9" spans="1:7" ht="12.75">
      <c r="A9" s="1"/>
      <c r="B9" s="69" t="s">
        <v>31</v>
      </c>
      <c r="C9" s="66"/>
      <c r="D9" s="1"/>
      <c r="E9" s="39">
        <f>'Master Sheet'!B12</f>
        <v>0</v>
      </c>
      <c r="F9" s="66"/>
      <c r="G9" s="66"/>
    </row>
    <row r="10" spans="1:7" ht="12.75">
      <c r="A10" s="1"/>
      <c r="B10" s="1"/>
      <c r="C10" s="1"/>
      <c r="D10" s="1"/>
      <c r="E10" s="17"/>
      <c r="F10" s="1"/>
      <c r="G10" s="1"/>
    </row>
    <row r="11" spans="1:7" ht="12.75">
      <c r="A11" s="3" t="s">
        <v>17</v>
      </c>
      <c r="B11" s="1"/>
      <c r="C11" s="1"/>
      <c r="D11" s="1"/>
      <c r="E11" s="29">
        <f>E5-SUM(E8:E9)</f>
        <v>10001</v>
      </c>
      <c r="F11" s="1"/>
      <c r="G11" s="1"/>
    </row>
    <row r="12" spans="1:7" ht="12.75">
      <c r="A12" s="1"/>
      <c r="B12" s="1"/>
      <c r="C12" s="1"/>
      <c r="D12" s="1"/>
      <c r="E12" s="10"/>
      <c r="F12" s="1"/>
      <c r="G12" s="1"/>
    </row>
    <row r="13" spans="1:7" ht="12.75">
      <c r="A13" s="3" t="s">
        <v>18</v>
      </c>
      <c r="B13" s="1"/>
      <c r="C13" s="1"/>
      <c r="D13" s="1"/>
      <c r="E13" s="10"/>
      <c r="F13" s="1"/>
      <c r="G13" s="1"/>
    </row>
    <row r="14" spans="1:7" ht="12.75">
      <c r="A14" s="1"/>
      <c r="B14" s="58" t="s">
        <v>56</v>
      </c>
      <c r="C14" s="58"/>
      <c r="D14" s="1"/>
      <c r="E14" s="38">
        <f>'Master Sheet'!B23</f>
        <v>0</v>
      </c>
      <c r="F14" s="66"/>
      <c r="G14" s="66"/>
    </row>
    <row r="15" spans="1:7" ht="12.75">
      <c r="A15" s="1"/>
      <c r="B15" s="59" t="s">
        <v>57</v>
      </c>
      <c r="C15" s="59"/>
      <c r="D15" s="1"/>
      <c r="E15" s="38">
        <f>'Master Sheet'!B24</f>
        <v>0</v>
      </c>
      <c r="F15" s="66"/>
      <c r="G15" s="66"/>
    </row>
    <row r="16" spans="1:7" ht="12.75">
      <c r="A16" s="1"/>
      <c r="B16" s="58" t="s">
        <v>58</v>
      </c>
      <c r="C16" s="58"/>
      <c r="D16" s="1"/>
      <c r="E16" s="38">
        <f>'Master Sheet'!B25</f>
        <v>0</v>
      </c>
      <c r="F16" s="66"/>
      <c r="G16" s="66"/>
    </row>
    <row r="17" spans="1:7" ht="12.75">
      <c r="A17" s="1"/>
      <c r="B17" s="58" t="s">
        <v>59</v>
      </c>
      <c r="C17" s="58"/>
      <c r="D17" s="1"/>
      <c r="E17" s="38">
        <f>'Master Sheet'!B26</f>
        <v>0</v>
      </c>
      <c r="F17" s="66"/>
      <c r="G17" s="66"/>
    </row>
    <row r="18" spans="1:7" ht="12.75">
      <c r="A18" s="1"/>
      <c r="B18" s="1"/>
      <c r="C18" s="1"/>
      <c r="D18" s="1"/>
      <c r="E18" s="17"/>
      <c r="F18" s="1"/>
      <c r="G18" s="1"/>
    </row>
    <row r="19" spans="1:7" ht="12.75">
      <c r="A19" s="67" t="s">
        <v>21</v>
      </c>
      <c r="B19" s="66"/>
      <c r="C19" s="66"/>
      <c r="D19" s="1"/>
      <c r="E19" s="29">
        <f>SUM(E14:E17)</f>
        <v>0</v>
      </c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5.75">
      <c r="A21" s="64" t="s">
        <v>22</v>
      </c>
      <c r="B21" s="64"/>
      <c r="C21" s="64"/>
      <c r="D21" s="64"/>
      <c r="E21" s="64"/>
      <c r="F21" s="64"/>
      <c r="G21" s="6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3" t="s">
        <v>23</v>
      </c>
      <c r="B23" s="3" t="s">
        <v>24</v>
      </c>
      <c r="C23" s="3" t="s">
        <v>25</v>
      </c>
      <c r="D23" s="3" t="s">
        <v>26</v>
      </c>
      <c r="E23" s="3" t="s">
        <v>27</v>
      </c>
      <c r="F23" s="3"/>
      <c r="G23" s="3" t="s">
        <v>14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30">
        <v>0.3</v>
      </c>
      <c r="B25" s="10">
        <f>ROUND(($E$11*A25),0)</f>
        <v>3000</v>
      </c>
      <c r="C25" s="10">
        <f>E14+E15</f>
        <v>0</v>
      </c>
      <c r="D25" s="31">
        <f>MAX(B25-C25,0)</f>
        <v>3000</v>
      </c>
      <c r="E25" s="30">
        <v>0.01</v>
      </c>
      <c r="F25" s="1"/>
      <c r="G25" s="10">
        <f>ROUND((D25*E25*3),0)</f>
        <v>90</v>
      </c>
    </row>
    <row r="26" spans="1:7" ht="12.75">
      <c r="A26" s="30">
        <v>0.6</v>
      </c>
      <c r="B26" s="10">
        <f>ROUND(($E$11*A26),0)</f>
        <v>6001</v>
      </c>
      <c r="C26" s="10">
        <f>C25+E16</f>
        <v>0</v>
      </c>
      <c r="D26" s="10">
        <f>MAX(B26-C26,0)</f>
        <v>6001</v>
      </c>
      <c r="E26" s="30">
        <v>0.01</v>
      </c>
      <c r="F26" s="1"/>
      <c r="G26" s="10">
        <f>ROUND((D26*E26*3),0)</f>
        <v>180</v>
      </c>
    </row>
    <row r="27" spans="1:7" ht="12.75">
      <c r="A27" s="30">
        <v>1</v>
      </c>
      <c r="B27" s="10">
        <f>ROUND(($E$11*A27),0)</f>
        <v>10001</v>
      </c>
      <c r="C27" s="10">
        <f>C26+E17</f>
        <v>0</v>
      </c>
      <c r="D27" s="10">
        <f>MAX(B27-C27,0)</f>
        <v>10001</v>
      </c>
      <c r="E27" s="30">
        <v>0.01</v>
      </c>
      <c r="F27" s="1"/>
      <c r="G27" s="10">
        <f>ROUND((D27*E27),0)</f>
        <v>100</v>
      </c>
    </row>
    <row r="28" spans="1:7" ht="16.5" thickBot="1">
      <c r="A28" s="1"/>
      <c r="B28" s="1"/>
      <c r="C28" s="1"/>
      <c r="D28" s="1"/>
      <c r="E28" s="68" t="s">
        <v>28</v>
      </c>
      <c r="F28" s="68"/>
      <c r="G28" s="14">
        <f>IF((E5-E8)&gt;10000,(SUM(G25:G27)),0)</f>
        <v>370</v>
      </c>
    </row>
    <row r="29" spans="1:7" ht="13.5" thickTop="1">
      <c r="A29" s="1"/>
      <c r="B29" s="1"/>
      <c r="C29" s="1"/>
      <c r="D29" s="1"/>
      <c r="E29" s="1"/>
      <c r="F29" s="1"/>
      <c r="G29" s="1"/>
    </row>
  </sheetData>
  <sheetProtection/>
  <mergeCells count="15">
    <mergeCell ref="A1:G1"/>
    <mergeCell ref="A3:C3"/>
    <mergeCell ref="B8:C8"/>
    <mergeCell ref="B9:C9"/>
    <mergeCell ref="A19:C19"/>
    <mergeCell ref="A21:G21"/>
    <mergeCell ref="F15:G15"/>
    <mergeCell ref="F16:G16"/>
    <mergeCell ref="F17:G17"/>
    <mergeCell ref="F5:G5"/>
    <mergeCell ref="F8:G8"/>
    <mergeCell ref="F9:G9"/>
    <mergeCell ref="F14:G14"/>
    <mergeCell ref="A5:C5"/>
    <mergeCell ref="E28:F2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Articles</dc:creator>
  <cp:keywords/>
  <dc:description/>
  <cp:lastModifiedBy>neo</cp:lastModifiedBy>
  <cp:lastPrinted>2009-10-01T04:47:50Z</cp:lastPrinted>
  <dcterms:created xsi:type="dcterms:W3CDTF">2009-04-28T06:29:41Z</dcterms:created>
  <dcterms:modified xsi:type="dcterms:W3CDTF">2013-03-28T20:32:40Z</dcterms:modified>
  <cp:category/>
  <cp:version/>
  <cp:contentType/>
  <cp:contentStatus/>
</cp:coreProperties>
</file>